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i DDMRP _ Thomas\Thomas Gazzera\"/>
    </mc:Choice>
  </mc:AlternateContent>
  <xr:revisionPtr revIDLastSave="0" documentId="13_ncr:1_{E2D8137D-C93B-485F-B466-DFED0749BDBF}" xr6:coauthVersionLast="47" xr6:coauthVersionMax="47" xr10:uidLastSave="{00000000-0000-0000-0000-000000000000}"/>
  <bookViews>
    <workbookView xWindow="-108" yWindow="-108" windowWidth="23256" windowHeight="12576" xr2:uid="{94544940-80B7-4BE4-9CA0-C26F542F0471}"/>
  </bookViews>
  <sheets>
    <sheet name="Week 31" sheetId="1" r:id="rId1"/>
    <sheet name="Week 32" sheetId="2" r:id="rId2"/>
    <sheet name="week 33" sheetId="3" r:id="rId3"/>
    <sheet name="week 34" sheetId="4" r:id="rId4"/>
    <sheet name="week 35" sheetId="7" r:id="rId5"/>
    <sheet name="week 36" sheetId="9" r:id="rId6"/>
    <sheet name="week 37" sheetId="10" r:id="rId7"/>
    <sheet name="week 38" sheetId="11" r:id="rId8"/>
    <sheet name="week 39" sheetId="12" r:id="rId9"/>
    <sheet name="week 40" sheetId="16" r:id="rId10"/>
    <sheet name="week 41" sheetId="17" r:id="rId11"/>
    <sheet name="week 42" sheetId="18" r:id="rId12"/>
    <sheet name="week 43" sheetId="19" r:id="rId13"/>
    <sheet name="week 44" sheetId="20" r:id="rId14"/>
    <sheet name="week 45" sheetId="21" r:id="rId15"/>
    <sheet name="week 46" sheetId="13" r:id="rId16"/>
    <sheet name="week 47" sheetId="14" r:id="rId17"/>
    <sheet name="week 48" sheetId="15" r:id="rId18"/>
    <sheet name="Arrivi MRP -&gt; DDMRP" sheetId="6" r:id="rId19"/>
    <sheet name="Ordini MRP -&gt; DDMRP" sheetId="5" r:id="rId20"/>
    <sheet name="SALES ORDER " sheetId="8" r:id="rId21"/>
    <sheet name="ON HAND " sheetId="22" r:id="rId22"/>
  </sheets>
  <externalReferences>
    <externalReference r:id="rId23"/>
    <externalReference r:id="rId2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" i="22" l="1"/>
  <c r="U4" i="22"/>
  <c r="U5" i="22"/>
  <c r="U6" i="22"/>
  <c r="U7" i="22"/>
  <c r="U8" i="22"/>
  <c r="U9" i="22"/>
  <c r="U10" i="22"/>
  <c r="U11" i="22"/>
  <c r="U12" i="22"/>
  <c r="U13" i="22"/>
  <c r="U14" i="22"/>
  <c r="U15" i="22"/>
  <c r="U16" i="22"/>
  <c r="U17" i="22"/>
  <c r="U18" i="22"/>
  <c r="T3" i="22"/>
  <c r="T4" i="22"/>
  <c r="T5" i="22"/>
  <c r="T6" i="22"/>
  <c r="T7" i="22"/>
  <c r="T8" i="22"/>
  <c r="T9" i="22"/>
  <c r="T10" i="22"/>
  <c r="T11" i="22"/>
  <c r="T12" i="22"/>
  <c r="T13" i="22"/>
  <c r="T14" i="22"/>
  <c r="T15" i="22"/>
  <c r="T16" i="22"/>
  <c r="T17" i="22"/>
  <c r="T18" i="22"/>
  <c r="S3" i="22"/>
  <c r="S4" i="22"/>
  <c r="S5" i="22"/>
  <c r="S6" i="22"/>
  <c r="S7" i="22"/>
  <c r="S8" i="22"/>
  <c r="S9" i="22"/>
  <c r="S10" i="22"/>
  <c r="S11" i="22"/>
  <c r="S12" i="22"/>
  <c r="S13" i="22"/>
  <c r="S14" i="22"/>
  <c r="S15" i="22"/>
  <c r="S16" i="22"/>
  <c r="S17" i="22"/>
  <c r="S18" i="22"/>
  <c r="R3" i="22"/>
  <c r="R4" i="22"/>
  <c r="R5" i="22"/>
  <c r="R6" i="22"/>
  <c r="R7" i="22"/>
  <c r="R8" i="22"/>
  <c r="R9" i="22"/>
  <c r="R10" i="22"/>
  <c r="R11" i="22"/>
  <c r="R12" i="22"/>
  <c r="R13" i="22"/>
  <c r="R14" i="22"/>
  <c r="R15" i="22"/>
  <c r="R16" i="22"/>
  <c r="R17" i="22"/>
  <c r="R18" i="22"/>
  <c r="Q3" i="22"/>
  <c r="Q4" i="22"/>
  <c r="Q5" i="22"/>
  <c r="Q6" i="22"/>
  <c r="Q7" i="22"/>
  <c r="Q8" i="22"/>
  <c r="Q9" i="22"/>
  <c r="Q10" i="22"/>
  <c r="Q11" i="22"/>
  <c r="Q12" i="22"/>
  <c r="Q13" i="22"/>
  <c r="Q14" i="22"/>
  <c r="Q15" i="22"/>
  <c r="Q16" i="22"/>
  <c r="Q17" i="22"/>
  <c r="Q18" i="22"/>
  <c r="P3" i="22"/>
  <c r="P4" i="22"/>
  <c r="P5" i="22"/>
  <c r="P6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O3" i="22"/>
  <c r="O4" i="22"/>
  <c r="O5" i="22"/>
  <c r="O6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N3" i="22"/>
  <c r="N4" i="22"/>
  <c r="N5" i="22"/>
  <c r="N6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U2" i="22"/>
  <c r="T2" i="22"/>
  <c r="S2" i="22"/>
  <c r="R2" i="22"/>
  <c r="Q2" i="22"/>
  <c r="P2" i="22"/>
  <c r="O2" i="22"/>
  <c r="N2" i="22"/>
  <c r="I3" i="22"/>
  <c r="I4" i="22"/>
  <c r="I5" i="22"/>
  <c r="I6" i="22"/>
  <c r="I7" i="22"/>
  <c r="I8" i="22"/>
  <c r="I9" i="22"/>
  <c r="I10" i="22"/>
  <c r="I11" i="22"/>
  <c r="I12" i="22"/>
  <c r="I13" i="22"/>
  <c r="I14" i="22"/>
  <c r="I15" i="22"/>
  <c r="I16" i="22"/>
  <c r="I17" i="22"/>
  <c r="I18" i="22"/>
  <c r="J3" i="22"/>
  <c r="J4" i="22"/>
  <c r="J5" i="22"/>
  <c r="J6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K3" i="22"/>
  <c r="K4" i="22"/>
  <c r="K5" i="22"/>
  <c r="K6" i="22"/>
  <c r="K7" i="22"/>
  <c r="K8" i="22"/>
  <c r="K9" i="22"/>
  <c r="K10" i="22"/>
  <c r="K11" i="22"/>
  <c r="K12" i="22"/>
  <c r="K13" i="22"/>
  <c r="K14" i="22"/>
  <c r="K15" i="22"/>
  <c r="K16" i="22"/>
  <c r="K17" i="22"/>
  <c r="K18" i="22"/>
  <c r="L3" i="22"/>
  <c r="L4" i="22"/>
  <c r="L5" i="22"/>
  <c r="L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M3" i="22"/>
  <c r="M4" i="22"/>
  <c r="M5" i="22"/>
  <c r="M6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2" i="22"/>
  <c r="L2" i="22"/>
  <c r="K2" i="22"/>
  <c r="J2" i="22"/>
  <c r="I2" i="22"/>
  <c r="F3" i="22"/>
  <c r="F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H3" i="22"/>
  <c r="H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2" i="22"/>
  <c r="W16" i="16"/>
  <c r="U16" i="16"/>
  <c r="N16" i="9" l="1"/>
  <c r="N16" i="7"/>
  <c r="M13" i="1" l="1"/>
  <c r="M14" i="1"/>
  <c r="S3" i="15"/>
  <c r="S4" i="15"/>
  <c r="S5" i="15"/>
  <c r="S6" i="15"/>
  <c r="S7" i="15"/>
  <c r="S8" i="15"/>
  <c r="S9" i="15"/>
  <c r="S10" i="15"/>
  <c r="S11" i="15"/>
  <c r="S12" i="15"/>
  <c r="S13" i="15"/>
  <c r="S14" i="15"/>
  <c r="S15" i="15"/>
  <c r="S16" i="15"/>
  <c r="S17" i="15"/>
  <c r="S18" i="15"/>
  <c r="S2" i="15"/>
  <c r="S3" i="14"/>
  <c r="S4" i="14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2" i="14"/>
  <c r="S3" i="13"/>
  <c r="S4" i="13"/>
  <c r="S5" i="13"/>
  <c r="S6" i="13"/>
  <c r="S7" i="13"/>
  <c r="S8" i="13"/>
  <c r="S9" i="13"/>
  <c r="S10" i="13"/>
  <c r="S11" i="13"/>
  <c r="S12" i="13"/>
  <c r="S13" i="13"/>
  <c r="S14" i="13"/>
  <c r="S15" i="13"/>
  <c r="S16" i="13"/>
  <c r="S17" i="13"/>
  <c r="S18" i="13"/>
  <c r="S2" i="13"/>
  <c r="W8" i="16"/>
  <c r="W10" i="16"/>
  <c r="U10" i="16"/>
  <c r="U8" i="16"/>
  <c r="W18" i="21"/>
  <c r="W14" i="21"/>
  <c r="W10" i="21"/>
  <c r="W8" i="21"/>
  <c r="U8" i="21"/>
  <c r="U10" i="21"/>
  <c r="U14" i="21"/>
  <c r="U18" i="21"/>
  <c r="S3" i="21"/>
  <c r="S4" i="21"/>
  <c r="S5" i="21"/>
  <c r="S6" i="21"/>
  <c r="S7" i="21"/>
  <c r="S8" i="21"/>
  <c r="S9" i="21"/>
  <c r="S10" i="21"/>
  <c r="S11" i="21"/>
  <c r="S12" i="21"/>
  <c r="S13" i="21"/>
  <c r="S14" i="21"/>
  <c r="S15" i="21"/>
  <c r="S16" i="21"/>
  <c r="S17" i="21"/>
  <c r="S18" i="21"/>
  <c r="S2" i="21"/>
  <c r="R16" i="21"/>
  <c r="R9" i="21"/>
  <c r="R8" i="21"/>
  <c r="R3" i="21"/>
  <c r="R17" i="21"/>
  <c r="R10" i="21"/>
  <c r="R2" i="21"/>
  <c r="I14" i="21"/>
  <c r="J13" i="21"/>
  <c r="J12" i="21"/>
  <c r="I11" i="21"/>
  <c r="I6" i="21"/>
  <c r="I4" i="21"/>
  <c r="J3" i="21"/>
  <c r="Q17" i="21"/>
  <c r="I2" i="21"/>
  <c r="J2" i="21"/>
  <c r="Q2" i="21" s="1"/>
  <c r="R4" i="21"/>
  <c r="I5" i="21"/>
  <c r="J5" i="21"/>
  <c r="P5" i="21" s="1"/>
  <c r="K5" i="21"/>
  <c r="L5" i="21" s="1"/>
  <c r="R5" i="21"/>
  <c r="R6" i="21"/>
  <c r="I7" i="21"/>
  <c r="J7" i="21"/>
  <c r="P7" i="21" s="1"/>
  <c r="R7" i="21"/>
  <c r="I8" i="21"/>
  <c r="J8" i="21"/>
  <c r="K8" i="21" s="1"/>
  <c r="L8" i="21" s="1"/>
  <c r="I9" i="21"/>
  <c r="J9" i="21"/>
  <c r="K9" i="21" s="1"/>
  <c r="L9" i="21" s="1"/>
  <c r="I10" i="21"/>
  <c r="J10" i="21"/>
  <c r="K10" i="21" s="1"/>
  <c r="L10" i="21" s="1"/>
  <c r="R11" i="21"/>
  <c r="R12" i="21"/>
  <c r="I13" i="21"/>
  <c r="R13" i="21"/>
  <c r="R14" i="21"/>
  <c r="I15" i="21"/>
  <c r="J15" i="21"/>
  <c r="P15" i="21" s="1"/>
  <c r="R15" i="21"/>
  <c r="I16" i="21"/>
  <c r="J16" i="21"/>
  <c r="K16" i="21" s="1"/>
  <c r="L16" i="21" s="1"/>
  <c r="I17" i="21"/>
  <c r="J17" i="21"/>
  <c r="K17" i="21" s="1"/>
  <c r="L17" i="21" s="1"/>
  <c r="I18" i="21"/>
  <c r="J18" i="21"/>
  <c r="K18" i="21" s="1"/>
  <c r="L18" i="21" s="1"/>
  <c r="R18" i="21"/>
  <c r="W18" i="20"/>
  <c r="W17" i="20"/>
  <c r="W15" i="20"/>
  <c r="W10" i="20"/>
  <c r="W8" i="20"/>
  <c r="W4" i="20"/>
  <c r="U18" i="20"/>
  <c r="U17" i="20"/>
  <c r="U15" i="20"/>
  <c r="U10" i="20"/>
  <c r="U8" i="20"/>
  <c r="U4" i="20"/>
  <c r="S17" i="20"/>
  <c r="S15" i="20"/>
  <c r="R14" i="20"/>
  <c r="U14" i="20" s="1"/>
  <c r="W14" i="20" s="1"/>
  <c r="S9" i="20"/>
  <c r="S8" i="20"/>
  <c r="S7" i="20"/>
  <c r="R6" i="20"/>
  <c r="S3" i="20"/>
  <c r="S4" i="20"/>
  <c r="S5" i="20"/>
  <c r="S10" i="20"/>
  <c r="S11" i="20"/>
  <c r="S12" i="20"/>
  <c r="S13" i="20"/>
  <c r="S16" i="20"/>
  <c r="S18" i="20"/>
  <c r="S2" i="20"/>
  <c r="R18" i="20"/>
  <c r="R17" i="20"/>
  <c r="R16" i="20"/>
  <c r="R8" i="20"/>
  <c r="P3" i="20"/>
  <c r="Q3" i="20"/>
  <c r="P4" i="20"/>
  <c r="Q4" i="20"/>
  <c r="P5" i="20"/>
  <c r="Q5" i="20"/>
  <c r="P6" i="20"/>
  <c r="Q6" i="20"/>
  <c r="P7" i="20"/>
  <c r="Q7" i="20"/>
  <c r="P8" i="20"/>
  <c r="Q8" i="20"/>
  <c r="P9" i="20"/>
  <c r="Q9" i="20"/>
  <c r="P10" i="20"/>
  <c r="Q10" i="20"/>
  <c r="P11" i="20"/>
  <c r="Q11" i="20"/>
  <c r="P12" i="20"/>
  <c r="Q12" i="20"/>
  <c r="P13" i="20"/>
  <c r="Q13" i="20"/>
  <c r="P14" i="20"/>
  <c r="Q14" i="20"/>
  <c r="P15" i="20"/>
  <c r="Q15" i="20"/>
  <c r="P17" i="20"/>
  <c r="Q17" i="20"/>
  <c r="P18" i="20"/>
  <c r="Q18" i="20"/>
  <c r="Q2" i="20"/>
  <c r="P2" i="20"/>
  <c r="I18" i="20"/>
  <c r="J17" i="20"/>
  <c r="I16" i="20"/>
  <c r="I11" i="20"/>
  <c r="J10" i="20"/>
  <c r="J9" i="20"/>
  <c r="J8" i="20"/>
  <c r="K8" i="20" s="1"/>
  <c r="J6" i="20"/>
  <c r="I3" i="20"/>
  <c r="I2" i="20"/>
  <c r="J18" i="20"/>
  <c r="J16" i="20"/>
  <c r="Q16" i="20" s="1"/>
  <c r="J15" i="20"/>
  <c r="I15" i="20"/>
  <c r="J14" i="20"/>
  <c r="K14" i="20" s="1"/>
  <c r="L14" i="20" s="1"/>
  <c r="I14" i="20"/>
  <c r="R13" i="20"/>
  <c r="J13" i="20"/>
  <c r="I13" i="20"/>
  <c r="R12" i="20"/>
  <c r="J12" i="20"/>
  <c r="I12" i="20"/>
  <c r="R11" i="20"/>
  <c r="J11" i="20"/>
  <c r="R10" i="20"/>
  <c r="R9" i="20"/>
  <c r="I9" i="20"/>
  <c r="J7" i="20"/>
  <c r="K7" i="20" s="1"/>
  <c r="L7" i="20" s="1"/>
  <c r="I7" i="20"/>
  <c r="R5" i="20"/>
  <c r="J5" i="20"/>
  <c r="I5" i="20"/>
  <c r="R4" i="20"/>
  <c r="J4" i="20"/>
  <c r="K4" i="20" s="1"/>
  <c r="L4" i="20" s="1"/>
  <c r="I4" i="20"/>
  <c r="R3" i="20"/>
  <c r="J3" i="20"/>
  <c r="R2" i="20"/>
  <c r="J2" i="20"/>
  <c r="W3" i="19"/>
  <c r="W4" i="19"/>
  <c r="W5" i="19"/>
  <c r="W6" i="19"/>
  <c r="W7" i="19"/>
  <c r="W8" i="19"/>
  <c r="W9" i="19"/>
  <c r="W10" i="19"/>
  <c r="W11" i="19"/>
  <c r="W12" i="19"/>
  <c r="W17" i="19"/>
  <c r="W18" i="19"/>
  <c r="W2" i="19"/>
  <c r="U17" i="19"/>
  <c r="U3" i="19"/>
  <c r="U4" i="19"/>
  <c r="U5" i="19"/>
  <c r="U6" i="19"/>
  <c r="U7" i="19"/>
  <c r="U8" i="19"/>
  <c r="U9" i="19"/>
  <c r="U10" i="19"/>
  <c r="U11" i="19"/>
  <c r="U12" i="19"/>
  <c r="U14" i="19"/>
  <c r="W14" i="19" s="1"/>
  <c r="U18" i="19"/>
  <c r="U2" i="19"/>
  <c r="S3" i="19"/>
  <c r="S4" i="19"/>
  <c r="S5" i="19"/>
  <c r="S6" i="19"/>
  <c r="S7" i="19"/>
  <c r="S8" i="19"/>
  <c r="S9" i="19"/>
  <c r="S10" i="19"/>
  <c r="S11" i="19"/>
  <c r="S12" i="19"/>
  <c r="S13" i="19"/>
  <c r="S14" i="19"/>
  <c r="S15" i="19"/>
  <c r="S16" i="19"/>
  <c r="S17" i="19"/>
  <c r="S18" i="19"/>
  <c r="S2" i="19"/>
  <c r="R16" i="19"/>
  <c r="R13" i="19"/>
  <c r="R8" i="19"/>
  <c r="R6" i="19"/>
  <c r="R5" i="19"/>
  <c r="R17" i="19"/>
  <c r="R10" i="19"/>
  <c r="R9" i="19"/>
  <c r="R3" i="19"/>
  <c r="R2" i="19"/>
  <c r="J18" i="19"/>
  <c r="J16" i="19"/>
  <c r="J14" i="19"/>
  <c r="I11" i="19"/>
  <c r="J10" i="19"/>
  <c r="I9" i="19"/>
  <c r="J8" i="19"/>
  <c r="I6" i="19"/>
  <c r="J3" i="19"/>
  <c r="R18" i="19"/>
  <c r="J17" i="19"/>
  <c r="Q17" i="19" s="1"/>
  <c r="I17" i="19"/>
  <c r="R15" i="19"/>
  <c r="J15" i="19"/>
  <c r="Q15" i="19" s="1"/>
  <c r="I15" i="19"/>
  <c r="R14" i="19"/>
  <c r="I14" i="19"/>
  <c r="J13" i="19"/>
  <c r="P13" i="19" s="1"/>
  <c r="I13" i="19"/>
  <c r="R12" i="19"/>
  <c r="J12" i="19"/>
  <c r="P12" i="19" s="1"/>
  <c r="I12" i="19"/>
  <c r="R11" i="19"/>
  <c r="J11" i="19"/>
  <c r="Q11" i="19" s="1"/>
  <c r="I10" i="19"/>
  <c r="J9" i="19"/>
  <c r="Q9" i="19" s="1"/>
  <c r="R7" i="19"/>
  <c r="J7" i="19"/>
  <c r="Q7" i="19" s="1"/>
  <c r="I7" i="19"/>
  <c r="J6" i="19"/>
  <c r="K6" i="19" s="1"/>
  <c r="L6" i="19" s="1"/>
  <c r="J5" i="19"/>
  <c r="P5" i="19" s="1"/>
  <c r="I5" i="19"/>
  <c r="R4" i="19"/>
  <c r="J4" i="19"/>
  <c r="P4" i="19" s="1"/>
  <c r="I4" i="19"/>
  <c r="J2" i="19"/>
  <c r="K2" i="19" s="1"/>
  <c r="L2" i="19" s="1"/>
  <c r="I2" i="19"/>
  <c r="P16" i="20" l="1"/>
  <c r="T5" i="21"/>
  <c r="T16" i="21"/>
  <c r="Q5" i="21"/>
  <c r="P17" i="21"/>
  <c r="P16" i="21"/>
  <c r="Q16" i="21"/>
  <c r="Q9" i="21"/>
  <c r="P9" i="21"/>
  <c r="Q8" i="21"/>
  <c r="P8" i="21"/>
  <c r="K3" i="21"/>
  <c r="L3" i="21" s="1"/>
  <c r="T3" i="21" s="1"/>
  <c r="P3" i="21"/>
  <c r="Q3" i="21"/>
  <c r="P13" i="21"/>
  <c r="Q13" i="21"/>
  <c r="K12" i="21"/>
  <c r="P12" i="21"/>
  <c r="Q12" i="21"/>
  <c r="J14" i="21"/>
  <c r="K14" i="21" s="1"/>
  <c r="L14" i="21" s="1"/>
  <c r="J4" i="21"/>
  <c r="P2" i="21"/>
  <c r="Q15" i="21"/>
  <c r="Q7" i="21"/>
  <c r="I12" i="21"/>
  <c r="J6" i="21"/>
  <c r="I3" i="21"/>
  <c r="J11" i="21"/>
  <c r="Q18" i="21"/>
  <c r="Q10" i="21"/>
  <c r="P18" i="21"/>
  <c r="P10" i="21"/>
  <c r="L12" i="21"/>
  <c r="T12" i="21" s="1"/>
  <c r="K2" i="21"/>
  <c r="L2" i="21" s="1"/>
  <c r="T2" i="21" s="1"/>
  <c r="T18" i="21"/>
  <c r="K13" i="21"/>
  <c r="L13" i="21" s="1"/>
  <c r="T13" i="21" s="1"/>
  <c r="K7" i="21"/>
  <c r="L7" i="21" s="1"/>
  <c r="T7" i="21" s="1"/>
  <c r="K15" i="21"/>
  <c r="L15" i="21" s="1"/>
  <c r="T10" i="21"/>
  <c r="T17" i="21"/>
  <c r="T9" i="21"/>
  <c r="T8" i="21"/>
  <c r="S6" i="20"/>
  <c r="R7" i="20"/>
  <c r="T7" i="20" s="1"/>
  <c r="R15" i="20"/>
  <c r="S14" i="20"/>
  <c r="K17" i="20"/>
  <c r="L17" i="20" s="1"/>
  <c r="K2" i="20"/>
  <c r="L2" i="20" s="1"/>
  <c r="K11" i="20"/>
  <c r="L11" i="20" s="1"/>
  <c r="I10" i="20"/>
  <c r="I17" i="20"/>
  <c r="I6" i="20"/>
  <c r="I8" i="20"/>
  <c r="K5" i="20"/>
  <c r="L5" i="20" s="1"/>
  <c r="L8" i="20"/>
  <c r="T8" i="20" s="1"/>
  <c r="K13" i="20"/>
  <c r="L13" i="20" s="1"/>
  <c r="T13" i="20" s="1"/>
  <c r="K18" i="20"/>
  <c r="L18" i="20" s="1"/>
  <c r="K10" i="20"/>
  <c r="L10" i="20" s="1"/>
  <c r="K16" i="20"/>
  <c r="L16" i="20" s="1"/>
  <c r="T16" i="20" s="1"/>
  <c r="K12" i="20"/>
  <c r="L12" i="20" s="1"/>
  <c r="T4" i="20"/>
  <c r="T14" i="20"/>
  <c r="T12" i="20"/>
  <c r="T18" i="20"/>
  <c r="K3" i="20"/>
  <c r="L3" i="20" s="1"/>
  <c r="K6" i="20"/>
  <c r="L6" i="20" s="1"/>
  <c r="K9" i="20"/>
  <c r="L9" i="20" s="1"/>
  <c r="K15" i="20"/>
  <c r="L15" i="20" s="1"/>
  <c r="P15" i="19"/>
  <c r="Q13" i="19"/>
  <c r="P11" i="19"/>
  <c r="P7" i="19"/>
  <c r="Q6" i="19"/>
  <c r="P6" i="19"/>
  <c r="K13" i="19"/>
  <c r="L13" i="19" s="1"/>
  <c r="Q2" i="19"/>
  <c r="Q18" i="19"/>
  <c r="P18" i="19"/>
  <c r="Q3" i="19"/>
  <c r="P3" i="19"/>
  <c r="P8" i="19"/>
  <c r="Q8" i="19"/>
  <c r="K10" i="19"/>
  <c r="L10" i="19" s="1"/>
  <c r="T10" i="19" s="1"/>
  <c r="P10" i="19"/>
  <c r="Q10" i="19"/>
  <c r="P14" i="19"/>
  <c r="Q14" i="19"/>
  <c r="P16" i="19"/>
  <c r="Q16" i="19"/>
  <c r="K17" i="19"/>
  <c r="L17" i="19" s="1"/>
  <c r="T17" i="19" s="1"/>
  <c r="Q5" i="19"/>
  <c r="I3" i="19"/>
  <c r="I8" i="19"/>
  <c r="I18" i="19"/>
  <c r="P17" i="19"/>
  <c r="P9" i="19"/>
  <c r="K7" i="19"/>
  <c r="L7" i="19" s="1"/>
  <c r="K15" i="19"/>
  <c r="L15" i="19" s="1"/>
  <c r="T15" i="19" s="1"/>
  <c r="I16" i="19"/>
  <c r="Q12" i="19"/>
  <c r="Q4" i="19"/>
  <c r="P2" i="19"/>
  <c r="K9" i="19"/>
  <c r="L9" i="19" s="1"/>
  <c r="K5" i="19"/>
  <c r="L5" i="19" s="1"/>
  <c r="T5" i="19" s="1"/>
  <c r="T2" i="19"/>
  <c r="T7" i="19"/>
  <c r="T13" i="19"/>
  <c r="T6" i="19"/>
  <c r="K8" i="19"/>
  <c r="L8" i="19" s="1"/>
  <c r="K14" i="19"/>
  <c r="L14" i="19" s="1"/>
  <c r="K18" i="19"/>
  <c r="L18" i="19" s="1"/>
  <c r="K3" i="19"/>
  <c r="L3" i="19" s="1"/>
  <c r="K11" i="19"/>
  <c r="L11" i="19" s="1"/>
  <c r="K4" i="19"/>
  <c r="L4" i="19" s="1"/>
  <c r="K12" i="19"/>
  <c r="L12" i="19" s="1"/>
  <c r="K16" i="19"/>
  <c r="L16" i="19" s="1"/>
  <c r="K6" i="21" l="1"/>
  <c r="L6" i="21" s="1"/>
  <c r="T6" i="21" s="1"/>
  <c r="P6" i="21"/>
  <c r="Q6" i="21"/>
  <c r="K4" i="21"/>
  <c r="L4" i="21" s="1"/>
  <c r="T4" i="21" s="1"/>
  <c r="P4" i="21"/>
  <c r="Q4" i="21"/>
  <c r="P11" i="21"/>
  <c r="K11" i="21"/>
  <c r="L11" i="21" s="1"/>
  <c r="T11" i="21" s="1"/>
  <c r="Q11" i="21"/>
  <c r="P14" i="21"/>
  <c r="Q14" i="21"/>
  <c r="T14" i="21"/>
  <c r="T15" i="21"/>
  <c r="T15" i="20"/>
  <c r="T2" i="20"/>
  <c r="T11" i="20"/>
  <c r="T17" i="20"/>
  <c r="T10" i="20"/>
  <c r="T5" i="20"/>
  <c r="T6" i="20"/>
  <c r="T3" i="20"/>
  <c r="T9" i="20"/>
  <c r="T12" i="19"/>
  <c r="T8" i="19"/>
  <c r="T9" i="19"/>
  <c r="T14" i="19"/>
  <c r="T3" i="19"/>
  <c r="T4" i="19"/>
  <c r="T16" i="19"/>
  <c r="T11" i="19"/>
  <c r="T18" i="19"/>
  <c r="W18" i="18" l="1"/>
  <c r="W14" i="18"/>
  <c r="W12" i="18"/>
  <c r="W11" i="18"/>
  <c r="W10" i="18"/>
  <c r="W9" i="18"/>
  <c r="W8" i="18"/>
  <c r="W7" i="18"/>
  <c r="W6" i="18"/>
  <c r="W5" i="18"/>
  <c r="W4" i="18"/>
  <c r="W3" i="18"/>
  <c r="W2" i="18"/>
  <c r="U3" i="18"/>
  <c r="U4" i="18"/>
  <c r="U5" i="18"/>
  <c r="U6" i="18"/>
  <c r="U7" i="18"/>
  <c r="U8" i="18"/>
  <c r="U9" i="18"/>
  <c r="U10" i="18"/>
  <c r="U11" i="18"/>
  <c r="U12" i="18"/>
  <c r="U14" i="18"/>
  <c r="U18" i="18"/>
  <c r="U2" i="18"/>
  <c r="S3" i="18"/>
  <c r="S4" i="18"/>
  <c r="S5" i="18"/>
  <c r="S6" i="18"/>
  <c r="S7" i="18"/>
  <c r="S8" i="18"/>
  <c r="S9" i="18"/>
  <c r="S10" i="18"/>
  <c r="S11" i="18"/>
  <c r="S12" i="18"/>
  <c r="S13" i="18"/>
  <c r="S14" i="18"/>
  <c r="S15" i="18"/>
  <c r="S16" i="18"/>
  <c r="S17" i="18"/>
  <c r="S18" i="18"/>
  <c r="S2" i="18"/>
  <c r="P3" i="18"/>
  <c r="Q3" i="18"/>
  <c r="P4" i="18"/>
  <c r="Q4" i="18"/>
  <c r="P5" i="18"/>
  <c r="Q5" i="18"/>
  <c r="P6" i="18"/>
  <c r="Q6" i="18"/>
  <c r="P7" i="18"/>
  <c r="Q7" i="18"/>
  <c r="P8" i="18"/>
  <c r="Q8" i="18"/>
  <c r="P9" i="18"/>
  <c r="Q9" i="18"/>
  <c r="P10" i="18"/>
  <c r="Q10" i="18"/>
  <c r="P11" i="18"/>
  <c r="Q11" i="18"/>
  <c r="P12" i="18"/>
  <c r="Q12" i="18"/>
  <c r="P13" i="18"/>
  <c r="Q13" i="18"/>
  <c r="P14" i="18"/>
  <c r="Q14" i="18"/>
  <c r="P15" i="18"/>
  <c r="Q15" i="18"/>
  <c r="P16" i="18"/>
  <c r="Q16" i="18"/>
  <c r="P17" i="18"/>
  <c r="Q17" i="18"/>
  <c r="P18" i="18"/>
  <c r="Q18" i="18"/>
  <c r="Q2" i="18"/>
  <c r="P2" i="18"/>
  <c r="R17" i="18"/>
  <c r="T17" i="18" s="1"/>
  <c r="R16" i="18"/>
  <c r="T16" i="18" s="1"/>
  <c r="R9" i="18"/>
  <c r="T9" i="18" s="1"/>
  <c r="R8" i="18"/>
  <c r="T8" i="18" s="1"/>
  <c r="T18" i="18"/>
  <c r="T2" i="18"/>
  <c r="R18" i="18"/>
  <c r="R10" i="18"/>
  <c r="T10" i="18" s="1"/>
  <c r="R6" i="18"/>
  <c r="T6" i="18" s="1"/>
  <c r="R3" i="18"/>
  <c r="T3" i="18" s="1"/>
  <c r="R2" i="18"/>
  <c r="I18" i="18"/>
  <c r="I11" i="18"/>
  <c r="I10" i="18"/>
  <c r="J5" i="18"/>
  <c r="J3" i="18"/>
  <c r="I2" i="18"/>
  <c r="J17" i="18"/>
  <c r="K17" i="18" s="1"/>
  <c r="L17" i="18" s="1"/>
  <c r="I17" i="18"/>
  <c r="J16" i="18"/>
  <c r="K16" i="18" s="1"/>
  <c r="L16" i="18" s="1"/>
  <c r="I16" i="18"/>
  <c r="R15" i="18"/>
  <c r="T15" i="18" s="1"/>
  <c r="J15" i="18"/>
  <c r="K15" i="18" s="1"/>
  <c r="L15" i="18" s="1"/>
  <c r="I15" i="18"/>
  <c r="R14" i="18"/>
  <c r="T14" i="18" s="1"/>
  <c r="J14" i="18"/>
  <c r="I14" i="18"/>
  <c r="R13" i="18"/>
  <c r="T13" i="18" s="1"/>
  <c r="J13" i="18"/>
  <c r="I13" i="18"/>
  <c r="R12" i="18"/>
  <c r="T12" i="18" s="1"/>
  <c r="J12" i="18"/>
  <c r="K12" i="18" s="1"/>
  <c r="L12" i="18" s="1"/>
  <c r="I12" i="18"/>
  <c r="R11" i="18"/>
  <c r="T11" i="18" s="1"/>
  <c r="J11" i="18"/>
  <c r="J10" i="18"/>
  <c r="J9" i="18"/>
  <c r="I9" i="18"/>
  <c r="J8" i="18"/>
  <c r="K8" i="18" s="1"/>
  <c r="L8" i="18" s="1"/>
  <c r="I8" i="18"/>
  <c r="R7" i="18"/>
  <c r="T7" i="18" s="1"/>
  <c r="J7" i="18"/>
  <c r="I7" i="18"/>
  <c r="J6" i="18"/>
  <c r="K6" i="18" s="1"/>
  <c r="L6" i="18" s="1"/>
  <c r="I6" i="18"/>
  <c r="R5" i="18"/>
  <c r="T5" i="18" s="1"/>
  <c r="R4" i="18"/>
  <c r="T4" i="18" s="1"/>
  <c r="J4" i="18"/>
  <c r="I4" i="18"/>
  <c r="W17" i="17"/>
  <c r="W12" i="17"/>
  <c r="W4" i="17"/>
  <c r="W3" i="17"/>
  <c r="W2" i="17"/>
  <c r="U17" i="17"/>
  <c r="U12" i="17"/>
  <c r="U4" i="17"/>
  <c r="U3" i="17"/>
  <c r="U2" i="17"/>
  <c r="S3" i="17"/>
  <c r="S4" i="17"/>
  <c r="S5" i="17"/>
  <c r="S6" i="17"/>
  <c r="S7" i="17"/>
  <c r="S8" i="17"/>
  <c r="S9" i="17"/>
  <c r="S10" i="17"/>
  <c r="S11" i="17"/>
  <c r="S12" i="17"/>
  <c r="S13" i="17"/>
  <c r="S14" i="17"/>
  <c r="S15" i="17"/>
  <c r="S16" i="17"/>
  <c r="S17" i="17"/>
  <c r="S18" i="17"/>
  <c r="S2" i="17"/>
  <c r="R18" i="17"/>
  <c r="R16" i="17"/>
  <c r="R11" i="17"/>
  <c r="R10" i="17"/>
  <c r="R9" i="17"/>
  <c r="R8" i="17"/>
  <c r="R3" i="17"/>
  <c r="R2" i="17"/>
  <c r="R17" i="17"/>
  <c r="R15" i="17"/>
  <c r="R5" i="17"/>
  <c r="I14" i="17"/>
  <c r="J13" i="17"/>
  <c r="J11" i="17"/>
  <c r="I6" i="17"/>
  <c r="J5" i="17"/>
  <c r="J3" i="17"/>
  <c r="J18" i="17"/>
  <c r="Q18" i="17" s="1"/>
  <c r="I18" i="17"/>
  <c r="J17" i="17"/>
  <c r="Q17" i="17" s="1"/>
  <c r="I17" i="17"/>
  <c r="J16" i="17"/>
  <c r="Q16" i="17" s="1"/>
  <c r="I16" i="17"/>
  <c r="J15" i="17"/>
  <c r="Q15" i="17" s="1"/>
  <c r="I15" i="17"/>
  <c r="R14" i="17"/>
  <c r="J14" i="17"/>
  <c r="K14" i="17" s="1"/>
  <c r="L14" i="17" s="1"/>
  <c r="R13" i="17"/>
  <c r="R12" i="17"/>
  <c r="J12" i="17"/>
  <c r="Q12" i="17" s="1"/>
  <c r="I12" i="17"/>
  <c r="J10" i="17"/>
  <c r="Q10" i="17" s="1"/>
  <c r="I10" i="17"/>
  <c r="J9" i="17"/>
  <c r="P9" i="17" s="1"/>
  <c r="I9" i="17"/>
  <c r="J8" i="17"/>
  <c r="Q8" i="17" s="1"/>
  <c r="I8" i="17"/>
  <c r="R7" i="17"/>
  <c r="J7" i="17"/>
  <c r="Q7" i="17" s="1"/>
  <c r="I7" i="17"/>
  <c r="R6" i="17"/>
  <c r="J6" i="17"/>
  <c r="Q6" i="17" s="1"/>
  <c r="R4" i="17"/>
  <c r="J4" i="17"/>
  <c r="Q4" i="17" s="1"/>
  <c r="I4" i="17"/>
  <c r="J2" i="17"/>
  <c r="P2" i="17" s="1"/>
  <c r="I2" i="17"/>
  <c r="W11" i="16"/>
  <c r="W9" i="16"/>
  <c r="W7" i="16"/>
  <c r="W6" i="16"/>
  <c r="W5" i="16"/>
  <c r="U11" i="16"/>
  <c r="U9" i="16"/>
  <c r="U7" i="16"/>
  <c r="U6" i="16"/>
  <c r="U5" i="16"/>
  <c r="S3" i="16"/>
  <c r="S4" i="16"/>
  <c r="S5" i="16"/>
  <c r="S6" i="16"/>
  <c r="S7" i="16"/>
  <c r="S8" i="16"/>
  <c r="S9" i="16"/>
  <c r="S10" i="16"/>
  <c r="S11" i="16"/>
  <c r="S12" i="16"/>
  <c r="S13" i="16"/>
  <c r="S14" i="16"/>
  <c r="S15" i="16"/>
  <c r="S16" i="16"/>
  <c r="S17" i="16"/>
  <c r="S18" i="16"/>
  <c r="S2" i="16"/>
  <c r="P3" i="16"/>
  <c r="Q3" i="16"/>
  <c r="P4" i="16"/>
  <c r="Q4" i="16"/>
  <c r="P5" i="16"/>
  <c r="Q5" i="16"/>
  <c r="P6" i="16"/>
  <c r="Q6" i="16"/>
  <c r="P7" i="16"/>
  <c r="Q7" i="16"/>
  <c r="P8" i="16"/>
  <c r="Q8" i="16"/>
  <c r="P9" i="16"/>
  <c r="Q9" i="16"/>
  <c r="P10" i="16"/>
  <c r="Q10" i="16"/>
  <c r="P11" i="16"/>
  <c r="Q11" i="16"/>
  <c r="P12" i="16"/>
  <c r="Q12" i="16"/>
  <c r="P13" i="16"/>
  <c r="Q13" i="16"/>
  <c r="P14" i="16"/>
  <c r="Q14" i="16"/>
  <c r="P15" i="16"/>
  <c r="Q15" i="16"/>
  <c r="P17" i="16"/>
  <c r="Q17" i="16"/>
  <c r="P18" i="16"/>
  <c r="Q18" i="16"/>
  <c r="Q2" i="16"/>
  <c r="P2" i="16"/>
  <c r="J2" i="18" l="1"/>
  <c r="J18" i="18"/>
  <c r="I5" i="18"/>
  <c r="I3" i="18"/>
  <c r="K10" i="18"/>
  <c r="L10" i="18" s="1"/>
  <c r="K14" i="18"/>
  <c r="L14" i="18" s="1"/>
  <c r="K5" i="18"/>
  <c r="L5" i="18" s="1"/>
  <c r="K11" i="18"/>
  <c r="L11" i="18" s="1"/>
  <c r="K3" i="18"/>
  <c r="L3" i="18" s="1"/>
  <c r="K7" i="18"/>
  <c r="L7" i="18" s="1"/>
  <c r="K4" i="18"/>
  <c r="L4" i="18" s="1"/>
  <c r="K9" i="18"/>
  <c r="L9" i="18" s="1"/>
  <c r="K13" i="18"/>
  <c r="L13" i="18" s="1"/>
  <c r="P8" i="17"/>
  <c r="K8" i="17"/>
  <c r="L8" i="17" s="1"/>
  <c r="P18" i="17"/>
  <c r="P16" i="17"/>
  <c r="K9" i="17"/>
  <c r="L9" i="17" s="1"/>
  <c r="T9" i="17" s="1"/>
  <c r="P10" i="17"/>
  <c r="Q2" i="17"/>
  <c r="Q9" i="17"/>
  <c r="P3" i="17"/>
  <c r="Q3" i="17"/>
  <c r="P11" i="17"/>
  <c r="Q11" i="17"/>
  <c r="Q13" i="17"/>
  <c r="K13" i="17"/>
  <c r="L13" i="17" s="1"/>
  <c r="T13" i="17" s="1"/>
  <c r="P13" i="17"/>
  <c r="Q5" i="17"/>
  <c r="P5" i="17"/>
  <c r="P17" i="17"/>
  <c r="K6" i="17"/>
  <c r="L6" i="17" s="1"/>
  <c r="T6" i="17" s="1"/>
  <c r="P15" i="17"/>
  <c r="P7" i="17"/>
  <c r="I5" i="17"/>
  <c r="I13" i="17"/>
  <c r="K15" i="17"/>
  <c r="L15" i="17" s="1"/>
  <c r="T15" i="17" s="1"/>
  <c r="P14" i="17"/>
  <c r="P6" i="17"/>
  <c r="K12" i="17"/>
  <c r="L12" i="17" s="1"/>
  <c r="T12" i="17" s="1"/>
  <c r="Q14" i="17"/>
  <c r="I3" i="17"/>
  <c r="I11" i="17"/>
  <c r="P12" i="17"/>
  <c r="P4" i="17"/>
  <c r="T8" i="17"/>
  <c r="K16" i="17"/>
  <c r="L16" i="17" s="1"/>
  <c r="T16" i="17" s="1"/>
  <c r="T14" i="17"/>
  <c r="K7" i="17"/>
  <c r="L7" i="17" s="1"/>
  <c r="K4" i="17"/>
  <c r="L4" i="17" s="1"/>
  <c r="T4" i="17" s="1"/>
  <c r="K18" i="17"/>
  <c r="L18" i="17" s="1"/>
  <c r="T18" i="17" s="1"/>
  <c r="K2" i="17"/>
  <c r="L2" i="17" s="1"/>
  <c r="T2" i="17" s="1"/>
  <c r="K10" i="17"/>
  <c r="L10" i="17" s="1"/>
  <c r="T10" i="17" s="1"/>
  <c r="K3" i="17"/>
  <c r="L3" i="17" s="1"/>
  <c r="T3" i="17" s="1"/>
  <c r="K11" i="17"/>
  <c r="L11" i="17" s="1"/>
  <c r="K17" i="17"/>
  <c r="L17" i="17" s="1"/>
  <c r="T17" i="17" s="1"/>
  <c r="K5" i="17"/>
  <c r="L5" i="17" s="1"/>
  <c r="K2" i="18" l="1"/>
  <c r="L2" i="18" s="1"/>
  <c r="K18" i="18"/>
  <c r="L18" i="18" s="1"/>
  <c r="T11" i="17"/>
  <c r="T7" i="17"/>
  <c r="T5" i="17"/>
  <c r="R18" i="16" l="1"/>
  <c r="J18" i="16"/>
  <c r="K18" i="16" s="1"/>
  <c r="L18" i="16" s="1"/>
  <c r="R17" i="16"/>
  <c r="J17" i="16"/>
  <c r="K17" i="16" s="1"/>
  <c r="R16" i="16"/>
  <c r="I16" i="16"/>
  <c r="J16" i="16"/>
  <c r="R15" i="16"/>
  <c r="J15" i="16"/>
  <c r="I15" i="16"/>
  <c r="R14" i="16"/>
  <c r="J14" i="16"/>
  <c r="K14" i="16" s="1"/>
  <c r="L14" i="16" s="1"/>
  <c r="R13" i="16"/>
  <c r="I13" i="16"/>
  <c r="J13" i="16"/>
  <c r="R12" i="16"/>
  <c r="J12" i="16"/>
  <c r="K12" i="16" s="1"/>
  <c r="L12" i="16" s="1"/>
  <c r="R11" i="16"/>
  <c r="J11" i="16"/>
  <c r="R10" i="16"/>
  <c r="I10" i="16"/>
  <c r="R9" i="16"/>
  <c r="J9" i="16"/>
  <c r="R8" i="16"/>
  <c r="I8" i="16"/>
  <c r="J8" i="16"/>
  <c r="K8" i="16" s="1"/>
  <c r="R7" i="16"/>
  <c r="J7" i="16"/>
  <c r="K7" i="16" s="1"/>
  <c r="L7" i="16" s="1"/>
  <c r="I7" i="16"/>
  <c r="R6" i="16"/>
  <c r="J6" i="16"/>
  <c r="K6" i="16" s="1"/>
  <c r="R5" i="16"/>
  <c r="I5" i="16"/>
  <c r="J5" i="16"/>
  <c r="K5" i="16" s="1"/>
  <c r="L5" i="16" s="1"/>
  <c r="R4" i="16"/>
  <c r="J4" i="16"/>
  <c r="K4" i="16" s="1"/>
  <c r="L4" i="16" s="1"/>
  <c r="R3" i="16"/>
  <c r="J3" i="16"/>
  <c r="R2" i="16"/>
  <c r="J2" i="16"/>
  <c r="I2" i="16"/>
  <c r="R18" i="15"/>
  <c r="F18" i="15"/>
  <c r="E18" i="15"/>
  <c r="R17" i="15"/>
  <c r="F17" i="15"/>
  <c r="E17" i="15"/>
  <c r="R16" i="15"/>
  <c r="F16" i="15"/>
  <c r="E16" i="15"/>
  <c r="R15" i="15"/>
  <c r="F15" i="15"/>
  <c r="E15" i="15"/>
  <c r="R14" i="15"/>
  <c r="F14" i="15"/>
  <c r="E14" i="15"/>
  <c r="R13" i="15"/>
  <c r="F13" i="15"/>
  <c r="E13" i="15"/>
  <c r="R12" i="15"/>
  <c r="F12" i="15"/>
  <c r="E12" i="15"/>
  <c r="R11" i="15"/>
  <c r="F11" i="15"/>
  <c r="E11" i="15"/>
  <c r="R10" i="15"/>
  <c r="F10" i="15"/>
  <c r="E10" i="15"/>
  <c r="R9" i="15"/>
  <c r="F9" i="15"/>
  <c r="E9" i="15"/>
  <c r="R8" i="15"/>
  <c r="F8" i="15"/>
  <c r="E8" i="15"/>
  <c r="R7" i="15"/>
  <c r="F7" i="15"/>
  <c r="E7" i="15"/>
  <c r="R6" i="15"/>
  <c r="F6" i="15"/>
  <c r="E6" i="15"/>
  <c r="R5" i="15"/>
  <c r="F5" i="15"/>
  <c r="E5" i="15"/>
  <c r="R4" i="15"/>
  <c r="F4" i="15"/>
  <c r="E4" i="15"/>
  <c r="R3" i="15"/>
  <c r="F3" i="15"/>
  <c r="E3" i="15"/>
  <c r="R2" i="15"/>
  <c r="F2" i="15"/>
  <c r="E2" i="15"/>
  <c r="R18" i="14"/>
  <c r="F18" i="14"/>
  <c r="E18" i="14"/>
  <c r="R17" i="14"/>
  <c r="F17" i="14"/>
  <c r="E17" i="14"/>
  <c r="R16" i="14"/>
  <c r="F16" i="14"/>
  <c r="E16" i="14"/>
  <c r="R15" i="14"/>
  <c r="F15" i="14"/>
  <c r="E15" i="14"/>
  <c r="R14" i="14"/>
  <c r="F14" i="14"/>
  <c r="E14" i="14"/>
  <c r="R13" i="14"/>
  <c r="F13" i="14"/>
  <c r="E13" i="14"/>
  <c r="R12" i="14"/>
  <c r="F12" i="14"/>
  <c r="E12" i="14"/>
  <c r="R11" i="14"/>
  <c r="F11" i="14"/>
  <c r="E11" i="14"/>
  <c r="R10" i="14"/>
  <c r="F10" i="14"/>
  <c r="E10" i="14"/>
  <c r="R9" i="14"/>
  <c r="F9" i="14"/>
  <c r="E9" i="14"/>
  <c r="R8" i="14"/>
  <c r="F8" i="14"/>
  <c r="E8" i="14"/>
  <c r="R7" i="14"/>
  <c r="F7" i="14"/>
  <c r="E7" i="14"/>
  <c r="R6" i="14"/>
  <c r="F6" i="14"/>
  <c r="E6" i="14"/>
  <c r="R5" i="14"/>
  <c r="F5" i="14"/>
  <c r="E5" i="14"/>
  <c r="R4" i="14"/>
  <c r="F4" i="14"/>
  <c r="E4" i="14"/>
  <c r="R3" i="14"/>
  <c r="F3" i="14"/>
  <c r="E3" i="14"/>
  <c r="R2" i="14"/>
  <c r="F2" i="14"/>
  <c r="E2" i="14"/>
  <c r="R18" i="13"/>
  <c r="F18" i="13"/>
  <c r="E18" i="13"/>
  <c r="R17" i="13"/>
  <c r="F17" i="13"/>
  <c r="E17" i="13"/>
  <c r="R16" i="13"/>
  <c r="F16" i="13"/>
  <c r="E16" i="13"/>
  <c r="R15" i="13"/>
  <c r="F15" i="13"/>
  <c r="E15" i="13"/>
  <c r="R14" i="13"/>
  <c r="F14" i="13"/>
  <c r="E14" i="13"/>
  <c r="R13" i="13"/>
  <c r="F13" i="13"/>
  <c r="E13" i="13"/>
  <c r="R12" i="13"/>
  <c r="F12" i="13"/>
  <c r="E12" i="13"/>
  <c r="R11" i="13"/>
  <c r="F11" i="13"/>
  <c r="E11" i="13"/>
  <c r="R10" i="13"/>
  <c r="F10" i="13"/>
  <c r="E10" i="13"/>
  <c r="R9" i="13"/>
  <c r="F9" i="13"/>
  <c r="E9" i="13"/>
  <c r="R8" i="13"/>
  <c r="F8" i="13"/>
  <c r="E8" i="13"/>
  <c r="R7" i="13"/>
  <c r="F7" i="13"/>
  <c r="E7" i="13"/>
  <c r="R6" i="13"/>
  <c r="F6" i="13"/>
  <c r="E6" i="13"/>
  <c r="R5" i="13"/>
  <c r="F5" i="13"/>
  <c r="E5" i="13"/>
  <c r="R4" i="13"/>
  <c r="F4" i="13"/>
  <c r="E4" i="13"/>
  <c r="R3" i="13"/>
  <c r="F3" i="13"/>
  <c r="E3" i="13"/>
  <c r="R2" i="13"/>
  <c r="F2" i="13"/>
  <c r="E2" i="13"/>
  <c r="S3" i="12"/>
  <c r="S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2" i="12"/>
  <c r="R13" i="12"/>
  <c r="R11" i="12"/>
  <c r="R6" i="12"/>
  <c r="R3" i="12"/>
  <c r="R18" i="12"/>
  <c r="R10" i="12"/>
  <c r="R5" i="12"/>
  <c r="F18" i="12"/>
  <c r="E18" i="12"/>
  <c r="R17" i="12"/>
  <c r="F17" i="12"/>
  <c r="E17" i="12"/>
  <c r="R16" i="12"/>
  <c r="F16" i="12"/>
  <c r="E16" i="12"/>
  <c r="R15" i="12"/>
  <c r="F15" i="12"/>
  <c r="E15" i="12"/>
  <c r="R14" i="12"/>
  <c r="F14" i="12"/>
  <c r="E14" i="12"/>
  <c r="F13" i="12"/>
  <c r="E13" i="12"/>
  <c r="R12" i="12"/>
  <c r="F12" i="12"/>
  <c r="E12" i="12"/>
  <c r="F11" i="12"/>
  <c r="E11" i="12"/>
  <c r="F10" i="12"/>
  <c r="E10" i="12"/>
  <c r="R9" i="12"/>
  <c r="F9" i="12"/>
  <c r="E9" i="12"/>
  <c r="R8" i="12"/>
  <c r="F8" i="12"/>
  <c r="E8" i="12"/>
  <c r="R7" i="12"/>
  <c r="F7" i="12"/>
  <c r="E7" i="12"/>
  <c r="F6" i="12"/>
  <c r="E6" i="12"/>
  <c r="F5" i="12"/>
  <c r="E5" i="12"/>
  <c r="R4" i="12"/>
  <c r="F4" i="12"/>
  <c r="E4" i="12"/>
  <c r="F3" i="12"/>
  <c r="E3" i="12"/>
  <c r="R2" i="12"/>
  <c r="F2" i="12"/>
  <c r="E2" i="12"/>
  <c r="S3" i="11"/>
  <c r="S4" i="1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2" i="11"/>
  <c r="R17" i="11"/>
  <c r="R16" i="11"/>
  <c r="R15" i="11"/>
  <c r="R11" i="11"/>
  <c r="R10" i="11"/>
  <c r="R9" i="11"/>
  <c r="R7" i="11"/>
  <c r="R3" i="11"/>
  <c r="R8" i="11"/>
  <c r="R5" i="11"/>
  <c r="R18" i="11"/>
  <c r="F18" i="11"/>
  <c r="E18" i="11"/>
  <c r="F17" i="11"/>
  <c r="E17" i="11"/>
  <c r="F16" i="11"/>
  <c r="E16" i="11"/>
  <c r="F15" i="11"/>
  <c r="E15" i="11"/>
  <c r="R14" i="11"/>
  <c r="F14" i="11"/>
  <c r="E14" i="11"/>
  <c r="R13" i="11"/>
  <c r="F13" i="11"/>
  <c r="E13" i="11"/>
  <c r="R12" i="11"/>
  <c r="F12" i="11"/>
  <c r="E12" i="11"/>
  <c r="F11" i="11"/>
  <c r="E11" i="11"/>
  <c r="F10" i="11"/>
  <c r="E10" i="11"/>
  <c r="F9" i="11"/>
  <c r="E9" i="11"/>
  <c r="F8" i="11"/>
  <c r="E8" i="11"/>
  <c r="F7" i="11"/>
  <c r="E7" i="11"/>
  <c r="R6" i="11"/>
  <c r="F6" i="11"/>
  <c r="E6" i="11"/>
  <c r="F5" i="11"/>
  <c r="E5" i="11"/>
  <c r="R4" i="11"/>
  <c r="F4" i="11"/>
  <c r="E4" i="11"/>
  <c r="F3" i="11"/>
  <c r="E3" i="11"/>
  <c r="R2" i="11"/>
  <c r="F2" i="11"/>
  <c r="E2" i="11"/>
  <c r="S3" i="10"/>
  <c r="S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2" i="10"/>
  <c r="R8" i="10"/>
  <c r="R14" i="10"/>
  <c r="R15" i="10"/>
  <c r="R13" i="10"/>
  <c r="R6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R12" i="10"/>
  <c r="F12" i="10"/>
  <c r="E12" i="10"/>
  <c r="F11" i="10"/>
  <c r="E11" i="10"/>
  <c r="F10" i="10"/>
  <c r="E10" i="10"/>
  <c r="F9" i="10"/>
  <c r="E9" i="10"/>
  <c r="F8" i="10"/>
  <c r="E8" i="10"/>
  <c r="R7" i="10"/>
  <c r="F7" i="10"/>
  <c r="E7" i="10"/>
  <c r="F6" i="10"/>
  <c r="E6" i="10"/>
  <c r="F5" i="10"/>
  <c r="E5" i="10"/>
  <c r="R4" i="10"/>
  <c r="F4" i="10"/>
  <c r="E4" i="10"/>
  <c r="F3" i="10"/>
  <c r="E3" i="10"/>
  <c r="F2" i="10"/>
  <c r="E2" i="10"/>
  <c r="S3" i="9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2" i="9"/>
  <c r="O3" i="9"/>
  <c r="O4" i="9"/>
  <c r="O5" i="9"/>
  <c r="O6" i="9"/>
  <c r="O7" i="9"/>
  <c r="O8" i="9"/>
  <c r="O9" i="9"/>
  <c r="R9" i="9" s="1"/>
  <c r="O10" i="9"/>
  <c r="R10" i="9" s="1"/>
  <c r="O11" i="9"/>
  <c r="O12" i="9"/>
  <c r="O13" i="9"/>
  <c r="O14" i="9"/>
  <c r="O15" i="9"/>
  <c r="O16" i="9"/>
  <c r="O17" i="9"/>
  <c r="R17" i="9" s="1"/>
  <c r="O18" i="9"/>
  <c r="R18" i="9" s="1"/>
  <c r="O2" i="9"/>
  <c r="R11" i="9"/>
  <c r="R8" i="9"/>
  <c r="R2" i="9"/>
  <c r="R13" i="9"/>
  <c r="R12" i="9"/>
  <c r="R6" i="9"/>
  <c r="R4" i="9"/>
  <c r="R3" i="9"/>
  <c r="F18" i="9"/>
  <c r="E18" i="9"/>
  <c r="F17" i="9"/>
  <c r="E17" i="9"/>
  <c r="R16" i="9"/>
  <c r="F16" i="9"/>
  <c r="E16" i="9"/>
  <c r="R15" i="9"/>
  <c r="F15" i="9"/>
  <c r="E15" i="9"/>
  <c r="R14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R7" i="9"/>
  <c r="F7" i="9"/>
  <c r="E7" i="9"/>
  <c r="F6" i="9"/>
  <c r="E6" i="9"/>
  <c r="R5" i="9"/>
  <c r="F5" i="9"/>
  <c r="E5" i="9"/>
  <c r="F4" i="9"/>
  <c r="E4" i="9"/>
  <c r="F3" i="9"/>
  <c r="E3" i="9"/>
  <c r="F2" i="9"/>
  <c r="E2" i="9"/>
  <c r="S3" i="7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2" i="7"/>
  <c r="O3" i="7"/>
  <c r="O4" i="7"/>
  <c r="O5" i="7"/>
  <c r="O6" i="7"/>
  <c r="O7" i="7"/>
  <c r="O8" i="7"/>
  <c r="O9" i="7"/>
  <c r="R9" i="7" s="1"/>
  <c r="O10" i="7"/>
  <c r="R10" i="7" s="1"/>
  <c r="O11" i="7"/>
  <c r="O12" i="7"/>
  <c r="O13" i="7"/>
  <c r="O14" i="7"/>
  <c r="O15" i="7"/>
  <c r="O16" i="7"/>
  <c r="O17" i="7"/>
  <c r="R17" i="7" s="1"/>
  <c r="O18" i="7"/>
  <c r="R18" i="7" s="1"/>
  <c r="O2" i="7"/>
  <c r="R16" i="7"/>
  <c r="R14" i="7"/>
  <c r="R13" i="7"/>
  <c r="R11" i="7"/>
  <c r="R5" i="7"/>
  <c r="R8" i="7"/>
  <c r="R7" i="7"/>
  <c r="R3" i="7"/>
  <c r="F18" i="7"/>
  <c r="E18" i="7"/>
  <c r="F17" i="7"/>
  <c r="E17" i="7"/>
  <c r="F16" i="7"/>
  <c r="E16" i="7"/>
  <c r="R15" i="7"/>
  <c r="F15" i="7"/>
  <c r="E15" i="7"/>
  <c r="F14" i="7"/>
  <c r="E14" i="7"/>
  <c r="F13" i="7"/>
  <c r="E13" i="7"/>
  <c r="R12" i="7"/>
  <c r="F12" i="7"/>
  <c r="E12" i="7"/>
  <c r="F11" i="7"/>
  <c r="E11" i="7"/>
  <c r="F10" i="7"/>
  <c r="E10" i="7"/>
  <c r="F9" i="7"/>
  <c r="E9" i="7"/>
  <c r="F8" i="7"/>
  <c r="E8" i="7"/>
  <c r="F7" i="7"/>
  <c r="E7" i="7"/>
  <c r="R6" i="7"/>
  <c r="F6" i="7"/>
  <c r="E6" i="7"/>
  <c r="F5" i="7"/>
  <c r="E5" i="7"/>
  <c r="R4" i="7"/>
  <c r="F4" i="7"/>
  <c r="E4" i="7"/>
  <c r="F3" i="7"/>
  <c r="E3" i="7"/>
  <c r="R2" i="7"/>
  <c r="F2" i="7"/>
  <c r="E2" i="7"/>
  <c r="S14" i="3"/>
  <c r="S15" i="3"/>
  <c r="S16" i="3"/>
  <c r="S17" i="3"/>
  <c r="S18" i="3"/>
  <c r="S13" i="3"/>
  <c r="S6" i="3"/>
  <c r="S7" i="3"/>
  <c r="S8" i="3"/>
  <c r="S9" i="3"/>
  <c r="S10" i="3"/>
  <c r="S11" i="3"/>
  <c r="S12" i="3"/>
  <c r="S3" i="3"/>
  <c r="S4" i="3"/>
  <c r="S5" i="3"/>
  <c r="O18" i="4"/>
  <c r="S18" i="4" s="1"/>
  <c r="G18" i="22" s="1"/>
  <c r="O17" i="4"/>
  <c r="S17" i="4" s="1"/>
  <c r="G17" i="22" s="1"/>
  <c r="O16" i="4"/>
  <c r="S16" i="4" s="1"/>
  <c r="G16" i="22" s="1"/>
  <c r="O14" i="4"/>
  <c r="R14" i="4" s="1"/>
  <c r="O15" i="4"/>
  <c r="R15" i="4" s="1"/>
  <c r="O3" i="4"/>
  <c r="S3" i="4" s="1"/>
  <c r="G3" i="22" s="1"/>
  <c r="O4" i="4"/>
  <c r="S4" i="4" s="1"/>
  <c r="G4" i="22" s="1"/>
  <c r="O5" i="4"/>
  <c r="R5" i="4" s="1"/>
  <c r="O6" i="4"/>
  <c r="S6" i="4" s="1"/>
  <c r="G6" i="22" s="1"/>
  <c r="O7" i="4"/>
  <c r="R7" i="4" s="1"/>
  <c r="O8" i="4"/>
  <c r="S8" i="4" s="1"/>
  <c r="G8" i="22" s="1"/>
  <c r="O9" i="4"/>
  <c r="S9" i="4" s="1"/>
  <c r="G9" i="22" s="1"/>
  <c r="O10" i="4"/>
  <c r="R10" i="4" s="1"/>
  <c r="O11" i="4"/>
  <c r="S11" i="4" s="1"/>
  <c r="G11" i="22" s="1"/>
  <c r="O12" i="4"/>
  <c r="S12" i="4" s="1"/>
  <c r="G12" i="22" s="1"/>
  <c r="O13" i="4"/>
  <c r="R13" i="4" s="1"/>
  <c r="O2" i="4"/>
  <c r="S2" i="4" s="1"/>
  <c r="G2" i="22" s="1"/>
  <c r="R9" i="3"/>
  <c r="R11" i="3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F2" i="4"/>
  <c r="E2" i="4"/>
  <c r="O2" i="3"/>
  <c r="S2" i="3" s="1"/>
  <c r="F2" i="22" s="1"/>
  <c r="N18" i="3"/>
  <c r="F18" i="3"/>
  <c r="E18" i="3"/>
  <c r="N17" i="3"/>
  <c r="F17" i="3"/>
  <c r="E17" i="3"/>
  <c r="N16" i="3"/>
  <c r="F16" i="3"/>
  <c r="E16" i="3"/>
  <c r="N15" i="3"/>
  <c r="F15" i="3"/>
  <c r="E15" i="3"/>
  <c r="R14" i="3"/>
  <c r="F14" i="3"/>
  <c r="E14" i="3"/>
  <c r="R13" i="3"/>
  <c r="F13" i="3"/>
  <c r="E13" i="3"/>
  <c r="F12" i="3"/>
  <c r="E12" i="3"/>
  <c r="F11" i="3"/>
  <c r="E11" i="3"/>
  <c r="R10" i="3"/>
  <c r="F10" i="3"/>
  <c r="E10" i="3"/>
  <c r="F9" i="3"/>
  <c r="E9" i="3"/>
  <c r="F8" i="3"/>
  <c r="E8" i="3"/>
  <c r="F7" i="3"/>
  <c r="E7" i="3"/>
  <c r="F6" i="3"/>
  <c r="E6" i="3"/>
  <c r="R5" i="3"/>
  <c r="F5" i="3"/>
  <c r="E5" i="3"/>
  <c r="R4" i="3"/>
  <c r="F4" i="3"/>
  <c r="E4" i="3"/>
  <c r="R3" i="3"/>
  <c r="F3" i="3"/>
  <c r="E3" i="3"/>
  <c r="F2" i="3"/>
  <c r="E2" i="3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2" i="2"/>
  <c r="N18" i="2"/>
  <c r="F18" i="2"/>
  <c r="E18" i="2"/>
  <c r="N17" i="2"/>
  <c r="F17" i="2"/>
  <c r="E17" i="2"/>
  <c r="N16" i="2"/>
  <c r="F16" i="2"/>
  <c r="E16" i="2"/>
  <c r="N15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F2" i="2"/>
  <c r="E2" i="2"/>
  <c r="N2" i="1"/>
  <c r="N3" i="1"/>
  <c r="N4" i="1"/>
  <c r="N5" i="1"/>
  <c r="N6" i="1"/>
  <c r="N7" i="1"/>
  <c r="N8" i="1"/>
  <c r="N9" i="1"/>
  <c r="N10" i="1"/>
  <c r="N11" i="1"/>
  <c r="N12" i="1"/>
  <c r="N15" i="1"/>
  <c r="N16" i="1"/>
  <c r="N17" i="1"/>
  <c r="N18" i="1"/>
  <c r="E18" i="1"/>
  <c r="K16" i="16" l="1"/>
  <c r="Q16" i="16"/>
  <c r="P16" i="16"/>
  <c r="T14" i="16"/>
  <c r="J10" i="16"/>
  <c r="K10" i="16" s="1"/>
  <c r="L10" i="16" s="1"/>
  <c r="T10" i="16" s="1"/>
  <c r="K2" i="16"/>
  <c r="L2" i="16" s="1"/>
  <c r="T2" i="16" s="1"/>
  <c r="T5" i="16"/>
  <c r="L16" i="16"/>
  <c r="T16" i="16" s="1"/>
  <c r="K9" i="16"/>
  <c r="L9" i="16" s="1"/>
  <c r="T9" i="16" s="1"/>
  <c r="K11" i="16"/>
  <c r="L11" i="16" s="1"/>
  <c r="T11" i="16" s="1"/>
  <c r="L6" i="16"/>
  <c r="T6" i="16" s="1"/>
  <c r="K3" i="16"/>
  <c r="L3" i="16" s="1"/>
  <c r="T3" i="16" s="1"/>
  <c r="I6" i="16"/>
  <c r="I11" i="16"/>
  <c r="K13" i="16"/>
  <c r="L13" i="16" s="1"/>
  <c r="T13" i="16" s="1"/>
  <c r="I14" i="16"/>
  <c r="K15" i="16"/>
  <c r="L15" i="16" s="1"/>
  <c r="T15" i="16" s="1"/>
  <c r="I3" i="16"/>
  <c r="L8" i="16"/>
  <c r="T8" i="16" s="1"/>
  <c r="L17" i="16"/>
  <c r="T17" i="16" s="1"/>
  <c r="T4" i="16"/>
  <c r="T7" i="16"/>
  <c r="T12" i="16"/>
  <c r="T18" i="16"/>
  <c r="I9" i="16"/>
  <c r="I17" i="16"/>
  <c r="I18" i="16"/>
  <c r="I4" i="16"/>
  <c r="I12" i="16"/>
  <c r="R16" i="10"/>
  <c r="R9" i="10"/>
  <c r="R17" i="10"/>
  <c r="R10" i="10"/>
  <c r="R5" i="10"/>
  <c r="R3" i="10"/>
  <c r="R11" i="10"/>
  <c r="R18" i="10"/>
  <c r="R2" i="10"/>
  <c r="S10" i="4"/>
  <c r="G10" i="22" s="1"/>
  <c r="S7" i="4"/>
  <c r="G7" i="22" s="1"/>
  <c r="S15" i="4"/>
  <c r="G15" i="22" s="1"/>
  <c r="S14" i="4"/>
  <c r="G14" i="22" s="1"/>
  <c r="S5" i="4"/>
  <c r="G5" i="22" s="1"/>
  <c r="S13" i="4"/>
  <c r="G13" i="22" s="1"/>
  <c r="R8" i="4"/>
  <c r="R2" i="4"/>
  <c r="R18" i="4"/>
  <c r="R11" i="4"/>
  <c r="R3" i="4"/>
  <c r="R9" i="4"/>
  <c r="R17" i="4"/>
  <c r="R17" i="3"/>
  <c r="R8" i="3"/>
  <c r="R4" i="4"/>
  <c r="R12" i="4"/>
  <c r="R16" i="4"/>
  <c r="R6" i="4"/>
  <c r="R2" i="3"/>
  <c r="R6" i="3"/>
  <c r="R7" i="3"/>
  <c r="R12" i="3"/>
  <c r="R16" i="3"/>
  <c r="R18" i="3"/>
  <c r="R15" i="3"/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2" i="1"/>
  <c r="M3" i="1"/>
  <c r="S3" i="1" s="1"/>
  <c r="M4" i="1"/>
  <c r="S4" i="1" s="1"/>
  <c r="M5" i="1"/>
  <c r="S5" i="1" s="1"/>
  <c r="M6" i="1"/>
  <c r="S6" i="1" s="1"/>
  <c r="M7" i="1"/>
  <c r="S7" i="1" s="1"/>
  <c r="M8" i="1"/>
  <c r="S8" i="1" s="1"/>
  <c r="M9" i="1"/>
  <c r="S9" i="1" s="1"/>
  <c r="M10" i="1"/>
  <c r="M11" i="1"/>
  <c r="S11" i="1" s="1"/>
  <c r="M12" i="1"/>
  <c r="S12" i="1" s="1"/>
  <c r="S13" i="1"/>
  <c r="S14" i="1"/>
  <c r="M15" i="1"/>
  <c r="S15" i="1" s="1"/>
  <c r="M16" i="1"/>
  <c r="S16" i="1" s="1"/>
  <c r="M17" i="1"/>
  <c r="S17" i="1" s="1"/>
  <c r="M18" i="1"/>
  <c r="M2" i="1"/>
  <c r="S2" i="1" s="1"/>
  <c r="M15" i="2" l="1"/>
  <c r="D15" i="22"/>
  <c r="M14" i="2"/>
  <c r="D14" i="22"/>
  <c r="M17" i="2"/>
  <c r="D17" i="22"/>
  <c r="M9" i="2"/>
  <c r="D9" i="22"/>
  <c r="M8" i="2"/>
  <c r="D8" i="22"/>
  <c r="M7" i="2"/>
  <c r="R7" i="2" s="1"/>
  <c r="D7" i="22"/>
  <c r="M5" i="2"/>
  <c r="S5" i="2" s="1"/>
  <c r="E5" i="22" s="1"/>
  <c r="D5" i="22"/>
  <c r="M13" i="2"/>
  <c r="R13" i="2" s="1"/>
  <c r="D13" i="22"/>
  <c r="M4" i="2"/>
  <c r="D4" i="22"/>
  <c r="M16" i="2"/>
  <c r="R16" i="2" s="1"/>
  <c r="D16" i="22"/>
  <c r="M12" i="2"/>
  <c r="D12" i="22"/>
  <c r="M2" i="2"/>
  <c r="D2" i="22"/>
  <c r="M11" i="2"/>
  <c r="D11" i="22"/>
  <c r="M3" i="2"/>
  <c r="D3" i="22"/>
  <c r="M6" i="2"/>
  <c r="D6" i="22"/>
  <c r="S9" i="2"/>
  <c r="E9" i="22" s="1"/>
  <c r="R9" i="2"/>
  <c r="S8" i="2"/>
  <c r="E8" i="22" s="1"/>
  <c r="R8" i="2"/>
  <c r="S17" i="2"/>
  <c r="E17" i="22" s="1"/>
  <c r="R17" i="2"/>
  <c r="S15" i="2"/>
  <c r="E15" i="22" s="1"/>
  <c r="R15" i="2"/>
  <c r="S7" i="2"/>
  <c r="E7" i="22" s="1"/>
  <c r="S14" i="2"/>
  <c r="E14" i="22" s="1"/>
  <c r="R14" i="2"/>
  <c r="S6" i="2"/>
  <c r="E6" i="22" s="1"/>
  <c r="R6" i="2"/>
  <c r="S2" i="2"/>
  <c r="E2" i="22" s="1"/>
  <c r="R2" i="2"/>
  <c r="S13" i="2"/>
  <c r="E13" i="22" s="1"/>
  <c r="S12" i="2"/>
  <c r="E12" i="22" s="1"/>
  <c r="R12" i="2"/>
  <c r="S4" i="2"/>
  <c r="E4" i="22" s="1"/>
  <c r="R4" i="2"/>
  <c r="S11" i="2"/>
  <c r="E11" i="22" s="1"/>
  <c r="R11" i="2"/>
  <c r="S3" i="2"/>
  <c r="E3" i="22" s="1"/>
  <c r="R3" i="2"/>
  <c r="R18" i="1"/>
  <c r="S18" i="1"/>
  <c r="R10" i="1"/>
  <c r="S10" i="1"/>
  <c r="R17" i="1"/>
  <c r="R9" i="1"/>
  <c r="R2" i="1"/>
  <c r="R11" i="1"/>
  <c r="R3" i="1"/>
  <c r="R16" i="1"/>
  <c r="R8" i="1"/>
  <c r="R15" i="1"/>
  <c r="R7" i="1"/>
  <c r="R12" i="1"/>
  <c r="R4" i="1"/>
  <c r="R14" i="1"/>
  <c r="R6" i="1"/>
  <c r="R13" i="1"/>
  <c r="R5" i="1"/>
  <c r="M10" i="2" l="1"/>
  <c r="R10" i="2" s="1"/>
  <c r="D10" i="22"/>
  <c r="M18" i="2"/>
  <c r="D18" i="22"/>
  <c r="R5" i="2"/>
  <c r="S16" i="2"/>
  <c r="E16" i="22" s="1"/>
  <c r="S18" i="2"/>
  <c r="E18" i="22" s="1"/>
  <c r="R18" i="2"/>
  <c r="S10" i="2"/>
  <c r="E10" i="22" s="1"/>
  <c r="E2" i="1"/>
  <c r="F2" i="1"/>
  <c r="E3" i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F18" i="1"/>
  <c r="G12" i="13" l="1"/>
  <c r="G12" i="2"/>
  <c r="G12" i="4"/>
  <c r="G12" i="12"/>
  <c r="G12" i="10"/>
  <c r="G12" i="9"/>
  <c r="G12" i="3"/>
  <c r="G12" i="15"/>
  <c r="G12" i="7"/>
  <c r="G12" i="14"/>
  <c r="G12" i="11"/>
  <c r="G12" i="1"/>
  <c r="G9" i="11"/>
  <c r="G9" i="12"/>
  <c r="G9" i="4"/>
  <c r="G9" i="15"/>
  <c r="G9" i="14"/>
  <c r="G9" i="2"/>
  <c r="G9" i="10"/>
  <c r="G9" i="7"/>
  <c r="G9" i="13"/>
  <c r="G9" i="9"/>
  <c r="G9" i="3"/>
  <c r="G9" i="1"/>
  <c r="G4" i="3"/>
  <c r="G4" i="2"/>
  <c r="G4" i="4"/>
  <c r="G4" i="7"/>
  <c r="G18" i="2"/>
  <c r="G17" i="10"/>
  <c r="G17" i="7"/>
  <c r="G17" i="14"/>
  <c r="G17" i="13"/>
  <c r="G17" i="12"/>
  <c r="G17" i="9"/>
  <c r="G17" i="3"/>
  <c r="G17" i="11"/>
  <c r="G17" i="4"/>
  <c r="G17" i="15"/>
  <c r="G17" i="2"/>
  <c r="G17" i="1"/>
  <c r="G10" i="13"/>
  <c r="G10" i="14"/>
  <c r="G10" i="2"/>
  <c r="G10" i="12"/>
  <c r="G10" i="10"/>
  <c r="G10" i="15"/>
  <c r="G10" i="9"/>
  <c r="G10" i="7"/>
  <c r="G10" i="4"/>
  <c r="G10" i="3"/>
  <c r="G10" i="11"/>
  <c r="G10" i="1"/>
  <c r="G15" i="4"/>
  <c r="G15" i="15"/>
  <c r="G15" i="2"/>
  <c r="G15" i="14"/>
  <c r="G15" i="10"/>
  <c r="G15" i="9"/>
  <c r="G15" i="7"/>
  <c r="G15" i="3"/>
  <c r="G15" i="11"/>
  <c r="G15" i="13"/>
  <c r="G15" i="12"/>
  <c r="G15" i="1"/>
  <c r="G6" i="13"/>
  <c r="G6" i="3"/>
  <c r="G6" i="10"/>
  <c r="G6" i="9"/>
  <c r="G6" i="12"/>
  <c r="G6" i="4"/>
  <c r="G6" i="15"/>
  <c r="G6" i="11"/>
  <c r="G6" i="2"/>
  <c r="G6" i="14"/>
  <c r="G6" i="7"/>
  <c r="G6" i="1"/>
  <c r="G14" i="13"/>
  <c r="G14" i="10"/>
  <c r="G14" i="4"/>
  <c r="G14" i="14"/>
  <c r="G14" i="9"/>
  <c r="G14" i="11"/>
  <c r="G14" i="15"/>
  <c r="G14" i="12"/>
  <c r="G14" i="2"/>
  <c r="G14" i="7"/>
  <c r="G14" i="3"/>
  <c r="G14" i="1"/>
  <c r="G13" i="7"/>
  <c r="G13" i="11"/>
  <c r="G13" i="13"/>
  <c r="G13" i="2"/>
  <c r="G13" i="10"/>
  <c r="G13" i="14"/>
  <c r="G13" i="9"/>
  <c r="G13" i="4"/>
  <c r="G13" i="12"/>
  <c r="G13" i="15"/>
  <c r="G13" i="3"/>
  <c r="G13" i="1"/>
  <c r="G2" i="10"/>
  <c r="G2" i="9"/>
  <c r="G2" i="14"/>
  <c r="G2" i="12"/>
  <c r="G2" i="15"/>
  <c r="G2" i="13"/>
  <c r="G2" i="4"/>
  <c r="G2" i="3"/>
  <c r="G2" i="11"/>
  <c r="G2" i="7"/>
  <c r="G2" i="2"/>
  <c r="G2" i="1"/>
  <c r="G18" i="4" l="1"/>
  <c r="G18" i="13"/>
  <c r="G18" i="11"/>
  <c r="I18" i="11" s="1"/>
  <c r="G18" i="12"/>
  <c r="J18" i="12" s="1"/>
  <c r="G18" i="15"/>
  <c r="J18" i="15" s="1"/>
  <c r="G3" i="12"/>
  <c r="J3" i="12" s="1"/>
  <c r="G18" i="1"/>
  <c r="J18" i="1" s="1"/>
  <c r="G18" i="9"/>
  <c r="J18" i="9" s="1"/>
  <c r="G3" i="13"/>
  <c r="J3" i="13" s="1"/>
  <c r="G18" i="3"/>
  <c r="J18" i="3" s="1"/>
  <c r="G18" i="7"/>
  <c r="J18" i="7" s="1"/>
  <c r="G4" i="1"/>
  <c r="J4" i="1" s="1"/>
  <c r="G3" i="10"/>
  <c r="J3" i="10" s="1"/>
  <c r="G11" i="4"/>
  <c r="J11" i="4" s="1"/>
  <c r="G18" i="14"/>
  <c r="J18" i="14" s="1"/>
  <c r="G18" i="10"/>
  <c r="I18" i="10" s="1"/>
  <c r="G11" i="11"/>
  <c r="J11" i="11" s="1"/>
  <c r="G4" i="15"/>
  <c r="G8" i="14"/>
  <c r="J8" i="14" s="1"/>
  <c r="G8" i="4"/>
  <c r="J8" i="4" s="1"/>
  <c r="G8" i="9"/>
  <c r="I8" i="9" s="1"/>
  <c r="G4" i="10"/>
  <c r="J4" i="10" s="1"/>
  <c r="G8" i="3"/>
  <c r="J8" i="3" s="1"/>
  <c r="G8" i="13"/>
  <c r="J8" i="13" s="1"/>
  <c r="G4" i="12"/>
  <c r="I4" i="12" s="1"/>
  <c r="G8" i="7"/>
  <c r="J8" i="7" s="1"/>
  <c r="G4" i="13"/>
  <c r="I4" i="13" s="1"/>
  <c r="G8" i="15"/>
  <c r="I8" i="15" s="1"/>
  <c r="G4" i="11"/>
  <c r="J4" i="11" s="1"/>
  <c r="G8" i="2"/>
  <c r="J8" i="2" s="1"/>
  <c r="G8" i="1"/>
  <c r="J8" i="1" s="1"/>
  <c r="G8" i="10"/>
  <c r="J8" i="10" s="1"/>
  <c r="G4" i="9"/>
  <c r="I4" i="9" s="1"/>
  <c r="G8" i="11"/>
  <c r="I8" i="11" s="1"/>
  <c r="G8" i="12"/>
  <c r="I8" i="12" s="1"/>
  <c r="G4" i="14"/>
  <c r="I4" i="14" s="1"/>
  <c r="J13" i="9"/>
  <c r="I13" i="9"/>
  <c r="J6" i="1"/>
  <c r="I6" i="1"/>
  <c r="I15" i="15"/>
  <c r="J15" i="15"/>
  <c r="J17" i="13"/>
  <c r="I17" i="13"/>
  <c r="J12" i="15"/>
  <c r="I12" i="15"/>
  <c r="I14" i="9"/>
  <c r="J14" i="9"/>
  <c r="J15" i="11"/>
  <c r="I15" i="11"/>
  <c r="J17" i="14"/>
  <c r="I17" i="14"/>
  <c r="J4" i="15"/>
  <c r="I4" i="15"/>
  <c r="I9" i="13"/>
  <c r="J9" i="13"/>
  <c r="G16" i="13"/>
  <c r="G16" i="11"/>
  <c r="G16" i="4"/>
  <c r="G16" i="14"/>
  <c r="G16" i="7"/>
  <c r="G16" i="2"/>
  <c r="G16" i="10"/>
  <c r="G16" i="3"/>
  <c r="G16" i="15"/>
  <c r="G16" i="12"/>
  <c r="G16" i="9"/>
  <c r="G16" i="1"/>
  <c r="J14" i="14"/>
  <c r="I14" i="14"/>
  <c r="J15" i="3"/>
  <c r="I15" i="3"/>
  <c r="I17" i="7"/>
  <c r="J17" i="7"/>
  <c r="J4" i="7"/>
  <c r="I4" i="7"/>
  <c r="I12" i="9"/>
  <c r="J12" i="9"/>
  <c r="I13" i="2"/>
  <c r="J13" i="2"/>
  <c r="I6" i="2"/>
  <c r="J6" i="2"/>
  <c r="J4" i="9"/>
  <c r="J13" i="13"/>
  <c r="I13" i="13"/>
  <c r="J6" i="11"/>
  <c r="I6" i="11"/>
  <c r="I10" i="1"/>
  <c r="J10" i="1"/>
  <c r="J12" i="12"/>
  <c r="I12" i="12"/>
  <c r="J13" i="15"/>
  <c r="I13" i="15"/>
  <c r="J13" i="11"/>
  <c r="I13" i="11"/>
  <c r="J14" i="2"/>
  <c r="I14" i="2"/>
  <c r="I14" i="13"/>
  <c r="J14" i="13"/>
  <c r="J6" i="15"/>
  <c r="I6" i="15"/>
  <c r="J15" i="10"/>
  <c r="I15" i="10"/>
  <c r="J10" i="11"/>
  <c r="I10" i="11"/>
  <c r="J10" i="2"/>
  <c r="I10" i="2"/>
  <c r="J17" i="3"/>
  <c r="I17" i="3"/>
  <c r="I18" i="15"/>
  <c r="J4" i="12"/>
  <c r="J9" i="14"/>
  <c r="I9" i="14"/>
  <c r="J12" i="11"/>
  <c r="I12" i="11"/>
  <c r="J12" i="4"/>
  <c r="I12" i="4"/>
  <c r="J14" i="11"/>
  <c r="I14" i="11"/>
  <c r="J15" i="13"/>
  <c r="I15" i="13"/>
  <c r="J9" i="12"/>
  <c r="I9" i="12"/>
  <c r="I6" i="10"/>
  <c r="J6" i="10"/>
  <c r="I10" i="9"/>
  <c r="J10" i="9"/>
  <c r="J17" i="2"/>
  <c r="I17" i="2"/>
  <c r="I18" i="13"/>
  <c r="J18" i="13"/>
  <c r="I9" i="11"/>
  <c r="J9" i="11"/>
  <c r="J13" i="10"/>
  <c r="I13" i="10"/>
  <c r="J6" i="14"/>
  <c r="I6" i="14"/>
  <c r="I18" i="4"/>
  <c r="J18" i="4"/>
  <c r="J9" i="7"/>
  <c r="I9" i="7"/>
  <c r="G5" i="13"/>
  <c r="G5" i="3"/>
  <c r="G5" i="2"/>
  <c r="G5" i="14"/>
  <c r="G5" i="12"/>
  <c r="G5" i="10"/>
  <c r="G5" i="4"/>
  <c r="G5" i="11"/>
  <c r="G5" i="7"/>
  <c r="G5" i="9"/>
  <c r="G5" i="15"/>
  <c r="G5" i="1"/>
  <c r="I13" i="1"/>
  <c r="J13" i="1"/>
  <c r="J14" i="4"/>
  <c r="I14" i="4"/>
  <c r="I10" i="10"/>
  <c r="J10" i="10"/>
  <c r="I17" i="4"/>
  <c r="J17" i="4"/>
  <c r="J9" i="10"/>
  <c r="I9" i="10"/>
  <c r="I13" i="3"/>
  <c r="J13" i="3"/>
  <c r="I14" i="10"/>
  <c r="J14" i="10"/>
  <c r="I15" i="9"/>
  <c r="J15" i="9"/>
  <c r="J9" i="2"/>
  <c r="I9" i="2"/>
  <c r="J13" i="12"/>
  <c r="I13" i="12"/>
  <c r="J14" i="12"/>
  <c r="I14" i="12"/>
  <c r="J6" i="4"/>
  <c r="I6" i="4"/>
  <c r="I15" i="1"/>
  <c r="J15" i="1"/>
  <c r="J15" i="14"/>
  <c r="I15" i="14"/>
  <c r="J10" i="3"/>
  <c r="I10" i="3"/>
  <c r="J10" i="14"/>
  <c r="I10" i="14"/>
  <c r="J17" i="9"/>
  <c r="I17" i="9"/>
  <c r="J9" i="1"/>
  <c r="I9" i="1"/>
  <c r="J9" i="15"/>
  <c r="I9" i="15"/>
  <c r="J12" i="14"/>
  <c r="I12" i="14"/>
  <c r="J12" i="2"/>
  <c r="I12" i="2"/>
  <c r="I6" i="9"/>
  <c r="J6" i="9"/>
  <c r="J10" i="7"/>
  <c r="I10" i="7"/>
  <c r="J17" i="1"/>
  <c r="I17" i="1"/>
  <c r="J4" i="4"/>
  <c r="I4" i="4"/>
  <c r="I9" i="9"/>
  <c r="J9" i="9"/>
  <c r="G7" i="13"/>
  <c r="G7" i="9"/>
  <c r="G7" i="3"/>
  <c r="G7" i="14"/>
  <c r="G7" i="4"/>
  <c r="G7" i="15"/>
  <c r="G7" i="12"/>
  <c r="G7" i="10"/>
  <c r="G7" i="7"/>
  <c r="G7" i="11"/>
  <c r="G7" i="2"/>
  <c r="G7" i="1"/>
  <c r="J13" i="14"/>
  <c r="I13" i="14"/>
  <c r="J6" i="7"/>
  <c r="I6" i="7"/>
  <c r="I15" i="4"/>
  <c r="J15" i="4"/>
  <c r="I18" i="2"/>
  <c r="J18" i="2"/>
  <c r="J4" i="2"/>
  <c r="I4" i="2"/>
  <c r="J12" i="3"/>
  <c r="I12" i="3"/>
  <c r="J14" i="1"/>
  <c r="I14" i="1"/>
  <c r="J6" i="3"/>
  <c r="I6" i="3"/>
  <c r="I10" i="15"/>
  <c r="J10" i="15"/>
  <c r="J17" i="15"/>
  <c r="I17" i="15"/>
  <c r="J4" i="3"/>
  <c r="I4" i="3"/>
  <c r="J14" i="3"/>
  <c r="I14" i="3"/>
  <c r="I6" i="13"/>
  <c r="J6" i="13"/>
  <c r="J15" i="7"/>
  <c r="I15" i="7"/>
  <c r="I17" i="10"/>
  <c r="J17" i="10"/>
  <c r="J12" i="10"/>
  <c r="I12" i="10"/>
  <c r="J14" i="7"/>
  <c r="I14" i="7"/>
  <c r="J10" i="12"/>
  <c r="I10" i="12"/>
  <c r="J17" i="11"/>
  <c r="I17" i="11"/>
  <c r="I12" i="1"/>
  <c r="J12" i="1"/>
  <c r="J13" i="7"/>
  <c r="I13" i="7"/>
  <c r="I13" i="4"/>
  <c r="J13" i="4"/>
  <c r="J14" i="15"/>
  <c r="I14" i="15"/>
  <c r="J6" i="12"/>
  <c r="I6" i="12"/>
  <c r="J15" i="12"/>
  <c r="I15" i="12"/>
  <c r="J15" i="2"/>
  <c r="I15" i="2"/>
  <c r="J10" i="4"/>
  <c r="I10" i="4"/>
  <c r="I10" i="13"/>
  <c r="J10" i="13"/>
  <c r="J17" i="12"/>
  <c r="I17" i="12"/>
  <c r="I18" i="3"/>
  <c r="I9" i="3"/>
  <c r="J9" i="3"/>
  <c r="I9" i="4"/>
  <c r="J9" i="4"/>
  <c r="J12" i="7"/>
  <c r="I12" i="7"/>
  <c r="I12" i="13"/>
  <c r="J12" i="13"/>
  <c r="J2" i="14"/>
  <c r="I2" i="14"/>
  <c r="I2" i="4"/>
  <c r="J2" i="4"/>
  <c r="I2" i="13"/>
  <c r="J2" i="13"/>
  <c r="I2" i="12"/>
  <c r="J2" i="12"/>
  <c r="J2" i="7"/>
  <c r="I2" i="7"/>
  <c r="I2" i="9"/>
  <c r="J2" i="9"/>
  <c r="J2" i="3"/>
  <c r="I2" i="3"/>
  <c r="I2" i="15"/>
  <c r="J2" i="15"/>
  <c r="J2" i="1"/>
  <c r="I2" i="1"/>
  <c r="J2" i="2"/>
  <c r="I2" i="2"/>
  <c r="J2" i="11"/>
  <c r="I2" i="11"/>
  <c r="J2" i="10"/>
  <c r="I2" i="10"/>
  <c r="G3" i="2"/>
  <c r="G11" i="9"/>
  <c r="I18" i="1" l="1"/>
  <c r="I8" i="10"/>
  <c r="I18" i="14"/>
  <c r="I4" i="1"/>
  <c r="I18" i="9"/>
  <c r="I11" i="9"/>
  <c r="J11" i="9"/>
  <c r="P11" i="9" s="1"/>
  <c r="I3" i="2"/>
  <c r="J3" i="2"/>
  <c r="Q3" i="2" s="1"/>
  <c r="J18" i="10"/>
  <c r="P18" i="10" s="1"/>
  <c r="G11" i="12"/>
  <c r="I3" i="10"/>
  <c r="I3" i="12"/>
  <c r="G11" i="10"/>
  <c r="I11" i="10" s="1"/>
  <c r="I4" i="11"/>
  <c r="I11" i="11"/>
  <c r="G11" i="15"/>
  <c r="J11" i="15" s="1"/>
  <c r="K11" i="15" s="1"/>
  <c r="L11" i="15" s="1"/>
  <c r="T11" i="15" s="1"/>
  <c r="I3" i="13"/>
  <c r="G11" i="7"/>
  <c r="G11" i="1"/>
  <c r="I8" i="14"/>
  <c r="J18" i="11"/>
  <c r="P18" i="11" s="1"/>
  <c r="G11" i="2"/>
  <c r="J11" i="2" s="1"/>
  <c r="Q11" i="2" s="1"/>
  <c r="J8" i="15"/>
  <c r="P8" i="15" s="1"/>
  <c r="I11" i="4"/>
  <c r="G3" i="11"/>
  <c r="G3" i="1"/>
  <c r="G3" i="15"/>
  <c r="G3" i="14"/>
  <c r="G3" i="9"/>
  <c r="I18" i="12"/>
  <c r="G3" i="3"/>
  <c r="G11" i="3"/>
  <c r="J11" i="3" s="1"/>
  <c r="P11" i="3" s="1"/>
  <c r="G11" i="14"/>
  <c r="I8" i="4"/>
  <c r="G3" i="7"/>
  <c r="G3" i="4"/>
  <c r="G11" i="13"/>
  <c r="I18" i="7"/>
  <c r="I11" i="2"/>
  <c r="I8" i="3"/>
  <c r="I4" i="10"/>
  <c r="I8" i="1"/>
  <c r="J8" i="11"/>
  <c r="K8" i="11" s="1"/>
  <c r="L8" i="11" s="1"/>
  <c r="T8" i="11" s="1"/>
  <c r="J4" i="13"/>
  <c r="Q4" i="13" s="1"/>
  <c r="J4" i="14"/>
  <c r="P4" i="14" s="1"/>
  <c r="J8" i="12"/>
  <c r="Q8" i="12" s="1"/>
  <c r="J8" i="9"/>
  <c r="Q8" i="9" s="1"/>
  <c r="I8" i="7"/>
  <c r="I8" i="13"/>
  <c r="I8" i="2"/>
  <c r="P18" i="7"/>
  <c r="Q18" i="7"/>
  <c r="K18" i="7"/>
  <c r="L18" i="7" s="1"/>
  <c r="T18" i="7" s="1"/>
  <c r="P14" i="15"/>
  <c r="Q14" i="15"/>
  <c r="K14" i="15"/>
  <c r="L14" i="15" s="1"/>
  <c r="T14" i="15" s="1"/>
  <c r="P17" i="11"/>
  <c r="K17" i="11"/>
  <c r="L17" i="11" s="1"/>
  <c r="T17" i="11" s="1"/>
  <c r="Q17" i="11"/>
  <c r="P15" i="7"/>
  <c r="Q15" i="7"/>
  <c r="K15" i="7"/>
  <c r="L15" i="7" s="1"/>
  <c r="T15" i="7" s="1"/>
  <c r="I7" i="1"/>
  <c r="J7" i="1"/>
  <c r="Q18" i="10"/>
  <c r="K18" i="13"/>
  <c r="L18" i="13" s="1"/>
  <c r="T18" i="13" s="1"/>
  <c r="Q18" i="13"/>
  <c r="P18" i="13"/>
  <c r="P18" i="14"/>
  <c r="K18" i="14"/>
  <c r="L18" i="14" s="1"/>
  <c r="T18" i="14" s="1"/>
  <c r="Q18" i="14"/>
  <c r="P17" i="3"/>
  <c r="K17" i="3"/>
  <c r="L17" i="3" s="1"/>
  <c r="T17" i="3" s="1"/>
  <c r="Q17" i="3"/>
  <c r="P14" i="13"/>
  <c r="K14" i="13"/>
  <c r="L14" i="13" s="1"/>
  <c r="T14" i="13" s="1"/>
  <c r="Q14" i="13"/>
  <c r="J16" i="4"/>
  <c r="I16" i="4"/>
  <c r="J7" i="2"/>
  <c r="I7" i="2"/>
  <c r="Q9" i="10"/>
  <c r="P9" i="10"/>
  <c r="K9" i="10"/>
  <c r="L9" i="10" s="1"/>
  <c r="T9" i="10" s="1"/>
  <c r="Q10" i="10"/>
  <c r="K10" i="10"/>
  <c r="L10" i="10" s="1"/>
  <c r="T10" i="10" s="1"/>
  <c r="P10" i="10"/>
  <c r="I16" i="12"/>
  <c r="J16" i="12"/>
  <c r="P9" i="3"/>
  <c r="K9" i="3"/>
  <c r="L9" i="3" s="1"/>
  <c r="T9" i="3" s="1"/>
  <c r="Q9" i="3"/>
  <c r="Q10" i="13"/>
  <c r="P10" i="13"/>
  <c r="K10" i="13"/>
  <c r="L10" i="13" s="1"/>
  <c r="I7" i="11"/>
  <c r="J7" i="11"/>
  <c r="K4" i="11"/>
  <c r="L4" i="11" s="1"/>
  <c r="T4" i="11" s="1"/>
  <c r="P4" i="11"/>
  <c r="Q4" i="11"/>
  <c r="J5" i="15"/>
  <c r="I5" i="15"/>
  <c r="Q8" i="13"/>
  <c r="K8" i="13"/>
  <c r="L8" i="13" s="1"/>
  <c r="P8" i="13"/>
  <c r="P17" i="7"/>
  <c r="Q17" i="7"/>
  <c r="K17" i="7"/>
  <c r="L17" i="7" s="1"/>
  <c r="T17" i="7" s="1"/>
  <c r="K17" i="10"/>
  <c r="L17" i="10" s="1"/>
  <c r="Q17" i="10"/>
  <c r="P17" i="10"/>
  <c r="I7" i="13"/>
  <c r="J7" i="13"/>
  <c r="P9" i="2"/>
  <c r="Q9" i="2"/>
  <c r="K9" i="2"/>
  <c r="L9" i="2" s="1"/>
  <c r="T9" i="2" s="1"/>
  <c r="J5" i="3"/>
  <c r="I5" i="3"/>
  <c r="P17" i="2"/>
  <c r="K17" i="2"/>
  <c r="L17" i="2" s="1"/>
  <c r="Q17" i="2"/>
  <c r="Q8" i="3"/>
  <c r="K8" i="3"/>
  <c r="L8" i="3" s="1"/>
  <c r="T8" i="3" s="1"/>
  <c r="P8" i="3"/>
  <c r="P12" i="12"/>
  <c r="Q12" i="12"/>
  <c r="K12" i="12"/>
  <c r="L12" i="12" s="1"/>
  <c r="I16" i="3"/>
  <c r="J16" i="3"/>
  <c r="Q17" i="12"/>
  <c r="P17" i="12"/>
  <c r="K17" i="12"/>
  <c r="L17" i="12" s="1"/>
  <c r="Q3" i="10"/>
  <c r="K3" i="10"/>
  <c r="L3" i="10" s="1"/>
  <c r="P3" i="10"/>
  <c r="I7" i="10"/>
  <c r="J7" i="10"/>
  <c r="P14" i="10"/>
  <c r="K14" i="10"/>
  <c r="L14" i="10" s="1"/>
  <c r="T14" i="10" s="1"/>
  <c r="Q14" i="10"/>
  <c r="Q14" i="4"/>
  <c r="P14" i="4"/>
  <c r="K14" i="4"/>
  <c r="L14" i="4" s="1"/>
  <c r="T14" i="4" s="1"/>
  <c r="P9" i="12"/>
  <c r="Q9" i="12"/>
  <c r="K9" i="12"/>
  <c r="L9" i="12" s="1"/>
  <c r="T9" i="12" s="1"/>
  <c r="P9" i="14"/>
  <c r="K9" i="14"/>
  <c r="L9" i="14" s="1"/>
  <c r="T9" i="14" s="1"/>
  <c r="Q9" i="14"/>
  <c r="P12" i="9"/>
  <c r="Q12" i="9"/>
  <c r="K12" i="9"/>
  <c r="L12" i="9" s="1"/>
  <c r="T12" i="9" s="1"/>
  <c r="Q8" i="1"/>
  <c r="K8" i="1"/>
  <c r="L8" i="1" s="1"/>
  <c r="T8" i="1" s="1"/>
  <c r="P8" i="1"/>
  <c r="P10" i="4"/>
  <c r="Q10" i="4"/>
  <c r="K10" i="4"/>
  <c r="L10" i="4" s="1"/>
  <c r="T10" i="4" s="1"/>
  <c r="Q10" i="15"/>
  <c r="P10" i="15"/>
  <c r="K10" i="15"/>
  <c r="L10" i="15" s="1"/>
  <c r="K13" i="14"/>
  <c r="L13" i="14" s="1"/>
  <c r="T13" i="14" s="1"/>
  <c r="P13" i="14"/>
  <c r="Q13" i="14"/>
  <c r="J7" i="12"/>
  <c r="I7" i="12"/>
  <c r="P10" i="7"/>
  <c r="Q10" i="7"/>
  <c r="K10" i="7"/>
  <c r="L10" i="7" s="1"/>
  <c r="P12" i="14"/>
  <c r="K12" i="14"/>
  <c r="L12" i="14" s="1"/>
  <c r="T12" i="14" s="1"/>
  <c r="Q12" i="14"/>
  <c r="K18" i="1"/>
  <c r="L18" i="1" s="1"/>
  <c r="T18" i="1" s="1"/>
  <c r="P18" i="1"/>
  <c r="Q18" i="1"/>
  <c r="Q10" i="3"/>
  <c r="P10" i="3"/>
  <c r="K10" i="3"/>
  <c r="L10" i="3" s="1"/>
  <c r="T10" i="3" s="1"/>
  <c r="P14" i="12"/>
  <c r="K14" i="12"/>
  <c r="L14" i="12" s="1"/>
  <c r="T14" i="12" s="1"/>
  <c r="Q14" i="12"/>
  <c r="K3" i="13"/>
  <c r="L3" i="13" s="1"/>
  <c r="T3" i="13" s="1"/>
  <c r="P3" i="13"/>
  <c r="Q3" i="13"/>
  <c r="Q13" i="1"/>
  <c r="K13" i="1"/>
  <c r="L13" i="1" s="1"/>
  <c r="T13" i="1" s="1"/>
  <c r="P13" i="1"/>
  <c r="J5" i="11"/>
  <c r="I5" i="11"/>
  <c r="P8" i="4"/>
  <c r="K8" i="4"/>
  <c r="L8" i="4" s="1"/>
  <c r="T8" i="4" s="1"/>
  <c r="Q8" i="4"/>
  <c r="P13" i="11"/>
  <c r="Q13" i="11"/>
  <c r="K13" i="11"/>
  <c r="L13" i="11" s="1"/>
  <c r="T13" i="11" s="1"/>
  <c r="Q4" i="10"/>
  <c r="P4" i="10"/>
  <c r="K4" i="10"/>
  <c r="L4" i="10" s="1"/>
  <c r="P6" i="11"/>
  <c r="Q6" i="11"/>
  <c r="K6" i="11"/>
  <c r="L6" i="11" s="1"/>
  <c r="J16" i="2"/>
  <c r="I16" i="2"/>
  <c r="Q4" i="1"/>
  <c r="P4" i="1"/>
  <c r="K4" i="1"/>
  <c r="L4" i="1" s="1"/>
  <c r="K6" i="1"/>
  <c r="L6" i="1" s="1"/>
  <c r="T6" i="1" s="1"/>
  <c r="P6" i="1"/>
  <c r="Q6" i="1"/>
  <c r="K4" i="3"/>
  <c r="L4" i="3" s="1"/>
  <c r="T4" i="3" s="1"/>
  <c r="Q4" i="3"/>
  <c r="P4" i="3"/>
  <c r="P4" i="2"/>
  <c r="Q4" i="2"/>
  <c r="K4" i="2"/>
  <c r="L4" i="2" s="1"/>
  <c r="T4" i="2" s="1"/>
  <c r="K15" i="4"/>
  <c r="L15" i="4" s="1"/>
  <c r="T15" i="4" s="1"/>
  <c r="P15" i="4"/>
  <c r="Q15" i="4"/>
  <c r="P15" i="1"/>
  <c r="K15" i="1"/>
  <c r="L15" i="1" s="1"/>
  <c r="T15" i="1" s="1"/>
  <c r="Q15" i="1"/>
  <c r="K13" i="2"/>
  <c r="L13" i="2" s="1"/>
  <c r="T13" i="2" s="1"/>
  <c r="P13" i="2"/>
  <c r="Q13" i="2"/>
  <c r="I16" i="9"/>
  <c r="J16" i="9"/>
  <c r="P14" i="9"/>
  <c r="Q14" i="9"/>
  <c r="K14" i="9"/>
  <c r="L14" i="9" s="1"/>
  <c r="T14" i="9" s="1"/>
  <c r="I5" i="14"/>
  <c r="J5" i="14"/>
  <c r="Q11" i="4"/>
  <c r="P11" i="4"/>
  <c r="K11" i="4"/>
  <c r="L11" i="4" s="1"/>
  <c r="J16" i="11"/>
  <c r="I16" i="11"/>
  <c r="K17" i="13"/>
  <c r="L17" i="13" s="1"/>
  <c r="T17" i="13" s="1"/>
  <c r="Q17" i="13"/>
  <c r="P17" i="13"/>
  <c r="I5" i="2"/>
  <c r="J5" i="2"/>
  <c r="P12" i="11"/>
  <c r="K12" i="11"/>
  <c r="L12" i="11" s="1"/>
  <c r="T12" i="11" s="1"/>
  <c r="Q12" i="11"/>
  <c r="P10" i="1"/>
  <c r="K10" i="1"/>
  <c r="L10" i="1" s="1"/>
  <c r="T10" i="1" s="1"/>
  <c r="Q10" i="1"/>
  <c r="K8" i="7"/>
  <c r="L8" i="7" s="1"/>
  <c r="P8" i="7"/>
  <c r="Q8" i="7"/>
  <c r="I16" i="13"/>
  <c r="J16" i="13"/>
  <c r="K17" i="14"/>
  <c r="L17" i="14" s="1"/>
  <c r="Q17" i="14"/>
  <c r="P17" i="14"/>
  <c r="P6" i="7"/>
  <c r="Q6" i="7"/>
  <c r="K6" i="7"/>
  <c r="L6" i="7" s="1"/>
  <c r="T6" i="7" s="1"/>
  <c r="P17" i="1"/>
  <c r="K17" i="1"/>
  <c r="L17" i="1" s="1"/>
  <c r="T17" i="1" s="1"/>
  <c r="Q17" i="1"/>
  <c r="Q10" i="14"/>
  <c r="P10" i="14"/>
  <c r="K10" i="14"/>
  <c r="L10" i="14" s="1"/>
  <c r="J5" i="9"/>
  <c r="I5" i="9"/>
  <c r="P3" i="12"/>
  <c r="Q3" i="12"/>
  <c r="K3" i="12"/>
  <c r="L3" i="12" s="1"/>
  <c r="Q14" i="2"/>
  <c r="P14" i="2"/>
  <c r="K14" i="2"/>
  <c r="L14" i="2" s="1"/>
  <c r="T14" i="2" s="1"/>
  <c r="K9" i="13"/>
  <c r="L9" i="13" s="1"/>
  <c r="T9" i="13" s="1"/>
  <c r="P9" i="13"/>
  <c r="Q9" i="13"/>
  <c r="P12" i="15"/>
  <c r="Q12" i="15"/>
  <c r="K12" i="15"/>
  <c r="L12" i="15" s="1"/>
  <c r="T12" i="15" s="1"/>
  <c r="K13" i="7"/>
  <c r="L13" i="7" s="1"/>
  <c r="T13" i="7" s="1"/>
  <c r="P13" i="7"/>
  <c r="Q13" i="7"/>
  <c r="P14" i="3"/>
  <c r="K14" i="3"/>
  <c r="L14" i="3" s="1"/>
  <c r="T14" i="3" s="1"/>
  <c r="Q14" i="3"/>
  <c r="K17" i="15"/>
  <c r="L17" i="15" s="1"/>
  <c r="T17" i="15" s="1"/>
  <c r="P17" i="15"/>
  <c r="Q17" i="15"/>
  <c r="K18" i="2"/>
  <c r="L18" i="2" s="1"/>
  <c r="T18" i="2" s="1"/>
  <c r="Q18" i="2"/>
  <c r="P18" i="2"/>
  <c r="K9" i="9"/>
  <c r="L9" i="9" s="1"/>
  <c r="P9" i="9"/>
  <c r="Q9" i="9"/>
  <c r="J5" i="7"/>
  <c r="I5" i="7"/>
  <c r="K9" i="11"/>
  <c r="L9" i="11" s="1"/>
  <c r="P9" i="11"/>
  <c r="Q9" i="11"/>
  <c r="P15" i="13"/>
  <c r="Q15" i="13"/>
  <c r="K15" i="13"/>
  <c r="L15" i="13" s="1"/>
  <c r="T15" i="13" s="1"/>
  <c r="P4" i="9"/>
  <c r="Q4" i="9"/>
  <c r="K4" i="9"/>
  <c r="L4" i="9" s="1"/>
  <c r="T4" i="9" s="1"/>
  <c r="J16" i="10"/>
  <c r="I16" i="10"/>
  <c r="P12" i="10"/>
  <c r="K12" i="10"/>
  <c r="L12" i="10" s="1"/>
  <c r="Q12" i="10"/>
  <c r="Q8" i="10"/>
  <c r="K8" i="10"/>
  <c r="L8" i="10" s="1"/>
  <c r="P8" i="10"/>
  <c r="P12" i="3"/>
  <c r="Q12" i="3"/>
  <c r="K12" i="3"/>
  <c r="L12" i="3" s="1"/>
  <c r="T12" i="3" s="1"/>
  <c r="I7" i="15"/>
  <c r="J7" i="15"/>
  <c r="K6" i="9"/>
  <c r="L6" i="9" s="1"/>
  <c r="T6" i="9" s="1"/>
  <c r="P6" i="9"/>
  <c r="Q6" i="9"/>
  <c r="P13" i="3"/>
  <c r="K13" i="3"/>
  <c r="L13" i="3" s="1"/>
  <c r="T13" i="3" s="1"/>
  <c r="Q13" i="3"/>
  <c r="I5" i="4"/>
  <c r="J5" i="4"/>
  <c r="P6" i="10"/>
  <c r="K6" i="10"/>
  <c r="L6" i="10" s="1"/>
  <c r="T6" i="10" s="1"/>
  <c r="Q6" i="10"/>
  <c r="P14" i="11"/>
  <c r="Q14" i="11"/>
  <c r="K14" i="11"/>
  <c r="L14" i="11" s="1"/>
  <c r="T14" i="11" s="1"/>
  <c r="Q10" i="2"/>
  <c r="P10" i="2"/>
  <c r="K10" i="2"/>
  <c r="L10" i="2" s="1"/>
  <c r="T10" i="2" s="1"/>
  <c r="K6" i="2"/>
  <c r="L6" i="2" s="1"/>
  <c r="Q6" i="2"/>
  <c r="P6" i="2"/>
  <c r="J16" i="7"/>
  <c r="I16" i="7"/>
  <c r="K4" i="15"/>
  <c r="L4" i="15" s="1"/>
  <c r="P4" i="15"/>
  <c r="Q4" i="15"/>
  <c r="K11" i="11"/>
  <c r="L11" i="11" s="1"/>
  <c r="P11" i="11"/>
  <c r="Q11" i="11"/>
  <c r="Q9" i="4"/>
  <c r="K9" i="4"/>
  <c r="L9" i="4" s="1"/>
  <c r="T9" i="4" s="1"/>
  <c r="P9" i="4"/>
  <c r="P6" i="3"/>
  <c r="K6" i="3"/>
  <c r="L6" i="3" s="1"/>
  <c r="T6" i="3" s="1"/>
  <c r="Q6" i="3"/>
  <c r="I7" i="14"/>
  <c r="J7" i="14"/>
  <c r="J5" i="12"/>
  <c r="I5" i="12"/>
  <c r="Q12" i="4"/>
  <c r="P12" i="4"/>
  <c r="K12" i="4"/>
  <c r="L12" i="4" s="1"/>
  <c r="P10" i="11"/>
  <c r="Q10" i="11"/>
  <c r="K10" i="11"/>
  <c r="L10" i="11" s="1"/>
  <c r="T10" i="11" s="1"/>
  <c r="Q18" i="3"/>
  <c r="P18" i="3"/>
  <c r="K18" i="3"/>
  <c r="L18" i="3" s="1"/>
  <c r="T18" i="3" s="1"/>
  <c r="P15" i="12"/>
  <c r="K15" i="12"/>
  <c r="L15" i="12" s="1"/>
  <c r="T15" i="12" s="1"/>
  <c r="Q15" i="12"/>
  <c r="K12" i="1"/>
  <c r="L12" i="1" s="1"/>
  <c r="P12" i="1"/>
  <c r="Q12" i="1"/>
  <c r="K6" i="13"/>
  <c r="L6" i="13" s="1"/>
  <c r="P6" i="13"/>
  <c r="Q6" i="13"/>
  <c r="J7" i="3"/>
  <c r="I7" i="3"/>
  <c r="K9" i="1"/>
  <c r="L9" i="1" s="1"/>
  <c r="Q9" i="1"/>
  <c r="P9" i="1"/>
  <c r="J5" i="1"/>
  <c r="I5" i="1"/>
  <c r="Q13" i="10"/>
  <c r="K13" i="10"/>
  <c r="L13" i="10" s="1"/>
  <c r="T13" i="10" s="1"/>
  <c r="P13" i="10"/>
  <c r="P4" i="12"/>
  <c r="Q4" i="12"/>
  <c r="K4" i="12"/>
  <c r="L4" i="12" s="1"/>
  <c r="K14" i="14"/>
  <c r="L14" i="14" s="1"/>
  <c r="Q14" i="14"/>
  <c r="P14" i="14"/>
  <c r="P10" i="12"/>
  <c r="Q10" i="12"/>
  <c r="K10" i="12"/>
  <c r="L10" i="12" s="1"/>
  <c r="K14" i="1"/>
  <c r="L14" i="1" s="1"/>
  <c r="T14" i="1" s="1"/>
  <c r="P14" i="1"/>
  <c r="Q14" i="1"/>
  <c r="J7" i="9"/>
  <c r="I7" i="9"/>
  <c r="P15" i="9"/>
  <c r="K15" i="9"/>
  <c r="L15" i="9" s="1"/>
  <c r="T15" i="9" s="1"/>
  <c r="Q15" i="9"/>
  <c r="Q18" i="4"/>
  <c r="P18" i="4"/>
  <c r="K18" i="4"/>
  <c r="L18" i="4" s="1"/>
  <c r="P8" i="14"/>
  <c r="K8" i="14"/>
  <c r="L8" i="14" s="1"/>
  <c r="Q8" i="14"/>
  <c r="P15" i="10"/>
  <c r="K15" i="10"/>
  <c r="L15" i="10" s="1"/>
  <c r="T15" i="10" s="1"/>
  <c r="Q15" i="10"/>
  <c r="J16" i="15"/>
  <c r="I16" i="15"/>
  <c r="K15" i="15"/>
  <c r="L15" i="15" s="1"/>
  <c r="T15" i="15" s="1"/>
  <c r="P15" i="15"/>
  <c r="Q15" i="15"/>
  <c r="P6" i="12"/>
  <c r="Q6" i="12"/>
  <c r="K6" i="12"/>
  <c r="L6" i="12" s="1"/>
  <c r="T6" i="12" s="1"/>
  <c r="K13" i="4"/>
  <c r="L13" i="4" s="1"/>
  <c r="T13" i="4" s="1"/>
  <c r="P13" i="4"/>
  <c r="Q13" i="4"/>
  <c r="I7" i="7"/>
  <c r="J7" i="7"/>
  <c r="P12" i="2"/>
  <c r="Q12" i="2"/>
  <c r="K12" i="2"/>
  <c r="L12" i="2" s="1"/>
  <c r="T12" i="2" s="1"/>
  <c r="Q18" i="9"/>
  <c r="K18" i="9"/>
  <c r="L18" i="9" s="1"/>
  <c r="P18" i="9"/>
  <c r="K6" i="4"/>
  <c r="L6" i="4" s="1"/>
  <c r="Q6" i="4"/>
  <c r="P6" i="4"/>
  <c r="P18" i="15"/>
  <c r="K18" i="15"/>
  <c r="L18" i="15" s="1"/>
  <c r="Q18" i="15"/>
  <c r="K12" i="13"/>
  <c r="L12" i="13" s="1"/>
  <c r="T12" i="13" s="1"/>
  <c r="Q12" i="13"/>
  <c r="P12" i="13"/>
  <c r="P14" i="7"/>
  <c r="K14" i="7"/>
  <c r="L14" i="7" s="1"/>
  <c r="T14" i="7" s="1"/>
  <c r="Q14" i="7"/>
  <c r="J5" i="13"/>
  <c r="I5" i="13"/>
  <c r="Q10" i="9"/>
  <c r="K10" i="9"/>
  <c r="L10" i="9" s="1"/>
  <c r="P10" i="9"/>
  <c r="P12" i="7"/>
  <c r="K12" i="7"/>
  <c r="L12" i="7" s="1"/>
  <c r="T12" i="7" s="1"/>
  <c r="Q12" i="7"/>
  <c r="P15" i="2"/>
  <c r="Q15" i="2"/>
  <c r="K15" i="2"/>
  <c r="L15" i="2" s="1"/>
  <c r="T15" i="2" s="1"/>
  <c r="P8" i="2"/>
  <c r="K8" i="2"/>
  <c r="L8" i="2" s="1"/>
  <c r="Q8" i="2"/>
  <c r="J7" i="4"/>
  <c r="I7" i="4"/>
  <c r="P4" i="4"/>
  <c r="Q4" i="4"/>
  <c r="K4" i="4"/>
  <c r="L4" i="4" s="1"/>
  <c r="T4" i="4" s="1"/>
  <c r="P9" i="15"/>
  <c r="K9" i="15"/>
  <c r="L9" i="15" s="1"/>
  <c r="T9" i="15" s="1"/>
  <c r="Q9" i="15"/>
  <c r="P11" i="2"/>
  <c r="Q17" i="9"/>
  <c r="P17" i="9"/>
  <c r="K17" i="9"/>
  <c r="L17" i="9" s="1"/>
  <c r="T17" i="9" s="1"/>
  <c r="K15" i="14"/>
  <c r="L15" i="14" s="1"/>
  <c r="Q15" i="14"/>
  <c r="P15" i="14"/>
  <c r="Q13" i="12"/>
  <c r="K13" i="12"/>
  <c r="L13" i="12" s="1"/>
  <c r="T13" i="12" s="1"/>
  <c r="P13" i="12"/>
  <c r="K18" i="12"/>
  <c r="L18" i="12" s="1"/>
  <c r="P18" i="12"/>
  <c r="Q18" i="12"/>
  <c r="K17" i="4"/>
  <c r="L17" i="4" s="1"/>
  <c r="T17" i="4" s="1"/>
  <c r="P17" i="4"/>
  <c r="Q17" i="4"/>
  <c r="I5" i="10"/>
  <c r="J5" i="10"/>
  <c r="K9" i="7"/>
  <c r="L9" i="7" s="1"/>
  <c r="T9" i="7" s="1"/>
  <c r="P9" i="7"/>
  <c r="Q9" i="7"/>
  <c r="K6" i="14"/>
  <c r="L6" i="14" s="1"/>
  <c r="T6" i="14" s="1"/>
  <c r="Q6" i="14"/>
  <c r="P6" i="14"/>
  <c r="Q6" i="15"/>
  <c r="K6" i="15"/>
  <c r="L6" i="15" s="1"/>
  <c r="T6" i="15" s="1"/>
  <c r="P6" i="15"/>
  <c r="K13" i="15"/>
  <c r="L13" i="15" s="1"/>
  <c r="T13" i="15" s="1"/>
  <c r="P13" i="15"/>
  <c r="Q13" i="15"/>
  <c r="K13" i="13"/>
  <c r="L13" i="13" s="1"/>
  <c r="T13" i="13" s="1"/>
  <c r="P13" i="13"/>
  <c r="Q13" i="13"/>
  <c r="K18" i="11"/>
  <c r="L18" i="11" s="1"/>
  <c r="T18" i="11" s="1"/>
  <c r="P4" i="7"/>
  <c r="Q4" i="7"/>
  <c r="K4" i="7"/>
  <c r="L4" i="7" s="1"/>
  <c r="T4" i="7" s="1"/>
  <c r="K15" i="3"/>
  <c r="L15" i="3" s="1"/>
  <c r="T15" i="3" s="1"/>
  <c r="Q15" i="3"/>
  <c r="P15" i="3"/>
  <c r="J16" i="1"/>
  <c r="I16" i="1"/>
  <c r="J16" i="14"/>
  <c r="I16" i="14"/>
  <c r="Q15" i="11"/>
  <c r="P15" i="11"/>
  <c r="K15" i="11"/>
  <c r="L15" i="11" s="1"/>
  <c r="T15" i="11" s="1"/>
  <c r="K13" i="9"/>
  <c r="L13" i="9" s="1"/>
  <c r="T13" i="9" s="1"/>
  <c r="Q13" i="9"/>
  <c r="P13" i="9"/>
  <c r="K2" i="1"/>
  <c r="L2" i="1" s="1"/>
  <c r="Q2" i="1"/>
  <c r="P2" i="1"/>
  <c r="Q2" i="10"/>
  <c r="K2" i="10"/>
  <c r="L2" i="10" s="1"/>
  <c r="P2" i="10"/>
  <c r="Q2" i="3"/>
  <c r="P2" i="3"/>
  <c r="K2" i="3"/>
  <c r="L2" i="3" s="1"/>
  <c r="T2" i="3" s="1"/>
  <c r="K2" i="15"/>
  <c r="L2" i="15" s="1"/>
  <c r="T2" i="15" s="1"/>
  <c r="P2" i="15"/>
  <c r="Q2" i="15"/>
  <c r="Q2" i="2"/>
  <c r="K2" i="2"/>
  <c r="L2" i="2" s="1"/>
  <c r="T2" i="2" s="1"/>
  <c r="P2" i="2"/>
  <c r="K2" i="9"/>
  <c r="L2" i="9" s="1"/>
  <c r="T2" i="9" s="1"/>
  <c r="Q2" i="9"/>
  <c r="P2" i="9"/>
  <c r="Q2" i="13"/>
  <c r="P2" i="13"/>
  <c r="K2" i="13"/>
  <c r="L2" i="13" s="1"/>
  <c r="T2" i="13" s="1"/>
  <c r="Q2" i="7"/>
  <c r="P2" i="7"/>
  <c r="K2" i="7"/>
  <c r="L2" i="7" s="1"/>
  <c r="T2" i="7" s="1"/>
  <c r="Q2" i="4"/>
  <c r="K2" i="4"/>
  <c r="L2" i="4" s="1"/>
  <c r="T2" i="4" s="1"/>
  <c r="P2" i="4"/>
  <c r="K2" i="12"/>
  <c r="L2" i="12" s="1"/>
  <c r="Q2" i="12"/>
  <c r="P2" i="12"/>
  <c r="P2" i="11"/>
  <c r="K2" i="11"/>
  <c r="L2" i="11" s="1"/>
  <c r="T2" i="11" s="1"/>
  <c r="Q2" i="11"/>
  <c r="K2" i="14"/>
  <c r="L2" i="14" s="1"/>
  <c r="T2" i="14" s="1"/>
  <c r="Q2" i="14"/>
  <c r="P2" i="14"/>
  <c r="K11" i="2" l="1"/>
  <c r="L11" i="2" s="1"/>
  <c r="T11" i="2" s="1"/>
  <c r="Q11" i="9"/>
  <c r="K11" i="9"/>
  <c r="L11" i="9" s="1"/>
  <c r="K8" i="12"/>
  <c r="L8" i="12" s="1"/>
  <c r="K4" i="13"/>
  <c r="L4" i="13" s="1"/>
  <c r="Q11" i="15"/>
  <c r="P4" i="13"/>
  <c r="K11" i="3"/>
  <c r="L11" i="3" s="1"/>
  <c r="T11" i="3" s="1"/>
  <c r="P3" i="2"/>
  <c r="K8" i="15"/>
  <c r="L8" i="15" s="1"/>
  <c r="U8" i="15" s="1"/>
  <c r="W8" i="15" s="1"/>
  <c r="Q8" i="15"/>
  <c r="P11" i="15"/>
  <c r="P8" i="9"/>
  <c r="P8" i="12"/>
  <c r="I3" i="1"/>
  <c r="J3" i="1"/>
  <c r="Q11" i="3"/>
  <c r="I3" i="3"/>
  <c r="J3" i="3"/>
  <c r="J3" i="11"/>
  <c r="I3" i="11"/>
  <c r="I3" i="4"/>
  <c r="J3" i="4"/>
  <c r="Q18" i="11"/>
  <c r="J3" i="14"/>
  <c r="I3" i="14"/>
  <c r="J3" i="15"/>
  <c r="I3" i="15"/>
  <c r="J11" i="12"/>
  <c r="I11" i="12"/>
  <c r="I11" i="14"/>
  <c r="J11" i="14"/>
  <c r="K3" i="2"/>
  <c r="L3" i="2" s="1"/>
  <c r="T3" i="2" s="1"/>
  <c r="K18" i="10"/>
  <c r="L18" i="10" s="1"/>
  <c r="T18" i="10" s="1"/>
  <c r="J3" i="9"/>
  <c r="I3" i="9"/>
  <c r="J3" i="7"/>
  <c r="I3" i="7"/>
  <c r="J11" i="1"/>
  <c r="I11" i="1"/>
  <c r="I11" i="7"/>
  <c r="J11" i="7"/>
  <c r="I11" i="15"/>
  <c r="K4" i="14"/>
  <c r="L4" i="14" s="1"/>
  <c r="T4" i="14" s="1"/>
  <c r="J11" i="10"/>
  <c r="I11" i="3"/>
  <c r="J11" i="13"/>
  <c r="I11" i="13"/>
  <c r="Q8" i="11"/>
  <c r="P8" i="11"/>
  <c r="K8" i="9"/>
  <c r="L8" i="9" s="1"/>
  <c r="T8" i="9" s="1"/>
  <c r="Q4" i="14"/>
  <c r="P7" i="9"/>
  <c r="K7" i="9"/>
  <c r="L7" i="9" s="1"/>
  <c r="T7" i="9" s="1"/>
  <c r="Q7" i="9"/>
  <c r="K16" i="1"/>
  <c r="L16" i="1" s="1"/>
  <c r="T16" i="1" s="1"/>
  <c r="P16" i="1"/>
  <c r="Q16" i="1"/>
  <c r="T6" i="2"/>
  <c r="U6" i="2"/>
  <c r="W6" i="2" s="1"/>
  <c r="K16" i="11"/>
  <c r="L16" i="11" s="1"/>
  <c r="T16" i="11" s="1"/>
  <c r="P16" i="11"/>
  <c r="Q16" i="11"/>
  <c r="K5" i="10"/>
  <c r="L5" i="10" s="1"/>
  <c r="T5" i="10" s="1"/>
  <c r="Q5" i="10"/>
  <c r="P5" i="10"/>
  <c r="T9" i="1"/>
  <c r="U9" i="1"/>
  <c r="W9" i="1" s="1"/>
  <c r="T3" i="12"/>
  <c r="U3" i="12"/>
  <c r="W3" i="12" s="1"/>
  <c r="Q16" i="4"/>
  <c r="P16" i="4"/>
  <c r="K16" i="4"/>
  <c r="L16" i="4" s="1"/>
  <c r="U8" i="10"/>
  <c r="W8" i="10" s="1"/>
  <c r="T8" i="10"/>
  <c r="U8" i="7"/>
  <c r="W8" i="7" s="1"/>
  <c r="T8" i="7"/>
  <c r="P5" i="11"/>
  <c r="Q5" i="11"/>
  <c r="K5" i="11"/>
  <c r="L5" i="11" s="1"/>
  <c r="T10" i="12"/>
  <c r="U10" i="12"/>
  <c r="W10" i="12" s="1"/>
  <c r="P7" i="3"/>
  <c r="K7" i="3"/>
  <c r="L7" i="3" s="1"/>
  <c r="T7" i="3" s="1"/>
  <c r="Q7" i="3"/>
  <c r="Q7" i="14"/>
  <c r="K7" i="14"/>
  <c r="L7" i="14" s="1"/>
  <c r="T7" i="14" s="1"/>
  <c r="P7" i="14"/>
  <c r="U9" i="11"/>
  <c r="W9" i="11" s="1"/>
  <c r="T9" i="11"/>
  <c r="U9" i="9"/>
  <c r="W9" i="9" s="1"/>
  <c r="T9" i="9"/>
  <c r="P7" i="12"/>
  <c r="Q7" i="12"/>
  <c r="K7" i="12"/>
  <c r="L7" i="12" s="1"/>
  <c r="T7" i="12" s="1"/>
  <c r="T12" i="12"/>
  <c r="U12" i="12"/>
  <c r="W12" i="12" s="1"/>
  <c r="K7" i="11"/>
  <c r="L7" i="11" s="1"/>
  <c r="P7" i="11"/>
  <c r="Q7" i="11"/>
  <c r="P16" i="12"/>
  <c r="K16" i="12"/>
  <c r="L16" i="12" s="1"/>
  <c r="T16" i="12" s="1"/>
  <c r="Q16" i="12"/>
  <c r="P7" i="4"/>
  <c r="K7" i="4"/>
  <c r="L7" i="4" s="1"/>
  <c r="T7" i="4" s="1"/>
  <c r="Q7" i="4"/>
  <c r="T4" i="13"/>
  <c r="U4" i="13"/>
  <c r="W4" i="13" s="1"/>
  <c r="K5" i="14"/>
  <c r="L5" i="14" s="1"/>
  <c r="T5" i="14" s="1"/>
  <c r="P5" i="14"/>
  <c r="Q5" i="14"/>
  <c r="K16" i="9"/>
  <c r="L16" i="9" s="1"/>
  <c r="T16" i="9" s="1"/>
  <c r="Q16" i="9"/>
  <c r="P16" i="9"/>
  <c r="U4" i="1"/>
  <c r="W4" i="1" s="1"/>
  <c r="T4" i="1"/>
  <c r="U3" i="10"/>
  <c r="W3" i="10" s="1"/>
  <c r="T3" i="10"/>
  <c r="P7" i="2"/>
  <c r="K7" i="2"/>
  <c r="L7" i="2" s="1"/>
  <c r="T7" i="2" s="1"/>
  <c r="Q7" i="2"/>
  <c r="T10" i="7"/>
  <c r="U10" i="7"/>
  <c r="W10" i="7" s="1"/>
  <c r="T18" i="12"/>
  <c r="U18" i="12"/>
  <c r="W18" i="12" s="1"/>
  <c r="T14" i="14"/>
  <c r="U14" i="14"/>
  <c r="W14" i="14" s="1"/>
  <c r="T4" i="15"/>
  <c r="U4" i="15"/>
  <c r="W4" i="15" s="1"/>
  <c r="T8" i="2"/>
  <c r="U8" i="2"/>
  <c r="W8" i="2" s="1"/>
  <c r="Q16" i="15"/>
  <c r="K16" i="15"/>
  <c r="L16" i="15" s="1"/>
  <c r="T16" i="15" s="1"/>
  <c r="P16" i="15"/>
  <c r="K16" i="3"/>
  <c r="L16" i="3" s="1"/>
  <c r="T16" i="3" s="1"/>
  <c r="P16" i="3"/>
  <c r="Q16" i="3"/>
  <c r="U11" i="9"/>
  <c r="W11" i="9" s="1"/>
  <c r="T11" i="9"/>
  <c r="K7" i="1"/>
  <c r="L7" i="1" s="1"/>
  <c r="P7" i="1"/>
  <c r="Q7" i="1"/>
  <c r="P5" i="12"/>
  <c r="Q5" i="12"/>
  <c r="K5" i="12"/>
  <c r="L5" i="12" s="1"/>
  <c r="T5" i="12" s="1"/>
  <c r="P16" i="7"/>
  <c r="K16" i="7"/>
  <c r="L16" i="7" s="1"/>
  <c r="T16" i="7" s="1"/>
  <c r="Q16" i="7"/>
  <c r="P5" i="4"/>
  <c r="Q5" i="4"/>
  <c r="K5" i="4"/>
  <c r="L5" i="4" s="1"/>
  <c r="T5" i="4" s="1"/>
  <c r="U17" i="2"/>
  <c r="W17" i="2" s="1"/>
  <c r="T17" i="2"/>
  <c r="T8" i="13"/>
  <c r="U8" i="13"/>
  <c r="W8" i="13" s="1"/>
  <c r="U4" i="12"/>
  <c r="W4" i="12" s="1"/>
  <c r="T4" i="12"/>
  <c r="T10" i="15"/>
  <c r="U10" i="15"/>
  <c r="W10" i="15" s="1"/>
  <c r="K5" i="15"/>
  <c r="L5" i="15" s="1"/>
  <c r="T5" i="15" s="1"/>
  <c r="Q5" i="15"/>
  <c r="P5" i="15"/>
  <c r="K5" i="13"/>
  <c r="L5" i="13" s="1"/>
  <c r="Q5" i="13"/>
  <c r="P5" i="13"/>
  <c r="U18" i="9"/>
  <c r="W18" i="9" s="1"/>
  <c r="T18" i="9"/>
  <c r="U18" i="4"/>
  <c r="W18" i="4" s="1"/>
  <c r="T18" i="4"/>
  <c r="U4" i="10"/>
  <c r="W4" i="10" s="1"/>
  <c r="T4" i="10"/>
  <c r="T12" i="1"/>
  <c r="U12" i="1"/>
  <c r="W12" i="1" s="1"/>
  <c r="K5" i="2"/>
  <c r="L5" i="2" s="1"/>
  <c r="T5" i="2" s="1"/>
  <c r="P5" i="2"/>
  <c r="Q5" i="2"/>
  <c r="T11" i="4"/>
  <c r="U11" i="4"/>
  <c r="W11" i="4" s="1"/>
  <c r="K7" i="10"/>
  <c r="L7" i="10" s="1"/>
  <c r="T7" i="10" s="1"/>
  <c r="P7" i="10"/>
  <c r="Q7" i="10"/>
  <c r="K7" i="13"/>
  <c r="L7" i="13" s="1"/>
  <c r="T7" i="13" s="1"/>
  <c r="P7" i="13"/>
  <c r="Q7" i="13"/>
  <c r="K7" i="15"/>
  <c r="L7" i="15" s="1"/>
  <c r="T7" i="15" s="1"/>
  <c r="P7" i="15"/>
  <c r="Q7" i="15"/>
  <c r="Q16" i="10"/>
  <c r="K16" i="10"/>
  <c r="L16" i="10" s="1"/>
  <c r="T16" i="10" s="1"/>
  <c r="P16" i="10"/>
  <c r="P16" i="2"/>
  <c r="Q16" i="2"/>
  <c r="K16" i="2"/>
  <c r="L16" i="2" s="1"/>
  <c r="T16" i="2" s="1"/>
  <c r="U10" i="9"/>
  <c r="W10" i="9" s="1"/>
  <c r="T10" i="9"/>
  <c r="T18" i="15"/>
  <c r="U18" i="15"/>
  <c r="W18" i="15" s="1"/>
  <c r="P7" i="7"/>
  <c r="Q7" i="7"/>
  <c r="K7" i="7"/>
  <c r="L7" i="7" s="1"/>
  <c r="T11" i="11"/>
  <c r="U11" i="11"/>
  <c r="W11" i="11" s="1"/>
  <c r="U12" i="10"/>
  <c r="W12" i="10" s="1"/>
  <c r="T12" i="10"/>
  <c r="P5" i="7"/>
  <c r="Q5" i="7"/>
  <c r="K5" i="7"/>
  <c r="L5" i="7" s="1"/>
  <c r="Q5" i="9"/>
  <c r="P5" i="9"/>
  <c r="K5" i="9"/>
  <c r="L5" i="9" s="1"/>
  <c r="T5" i="9" s="1"/>
  <c r="U17" i="14"/>
  <c r="W17" i="14" s="1"/>
  <c r="T17" i="14"/>
  <c r="U6" i="11"/>
  <c r="W6" i="11" s="1"/>
  <c r="T6" i="11"/>
  <c r="P5" i="3"/>
  <c r="K5" i="3"/>
  <c r="L5" i="3" s="1"/>
  <c r="T5" i="3" s="1"/>
  <c r="Q5" i="3"/>
  <c r="U17" i="10"/>
  <c r="W17" i="10" s="1"/>
  <c r="T17" i="10"/>
  <c r="U10" i="13"/>
  <c r="W10" i="13" s="1"/>
  <c r="T10" i="13"/>
  <c r="K16" i="14"/>
  <c r="L16" i="14" s="1"/>
  <c r="T16" i="14" s="1"/>
  <c r="P16" i="14"/>
  <c r="Q16" i="14"/>
  <c r="U15" i="14"/>
  <c r="W15" i="14" s="1"/>
  <c r="T15" i="14"/>
  <c r="T6" i="4"/>
  <c r="U6" i="4"/>
  <c r="W6" i="4" s="1"/>
  <c r="T8" i="14"/>
  <c r="U8" i="14"/>
  <c r="W8" i="14" s="1"/>
  <c r="K5" i="1"/>
  <c r="L5" i="1" s="1"/>
  <c r="P5" i="1"/>
  <c r="Q5" i="1"/>
  <c r="U6" i="13"/>
  <c r="W6" i="13" s="1"/>
  <c r="T6" i="13"/>
  <c r="U8" i="12"/>
  <c r="W8" i="12" s="1"/>
  <c r="T8" i="12"/>
  <c r="U12" i="4"/>
  <c r="W12" i="4" s="1"/>
  <c r="T12" i="4"/>
  <c r="U10" i="14"/>
  <c r="W10" i="14" s="1"/>
  <c r="T10" i="14"/>
  <c r="K16" i="13"/>
  <c r="L16" i="13" s="1"/>
  <c r="T16" i="13" s="1"/>
  <c r="Q16" i="13"/>
  <c r="P16" i="13"/>
  <c r="U17" i="12"/>
  <c r="W17" i="12" s="1"/>
  <c r="T17" i="12"/>
  <c r="T2" i="12"/>
  <c r="U2" i="12"/>
  <c r="W2" i="12" s="1"/>
  <c r="T2" i="1"/>
  <c r="U2" i="1"/>
  <c r="W2" i="1" s="1"/>
  <c r="U2" i="10"/>
  <c r="W2" i="10" s="1"/>
  <c r="T2" i="10"/>
  <c r="T8" i="15" l="1"/>
  <c r="T16" i="4"/>
  <c r="U16" i="4"/>
  <c r="W16" i="4" s="1"/>
  <c r="K11" i="13"/>
  <c r="L11" i="13" s="1"/>
  <c r="Q11" i="13"/>
  <c r="P11" i="13"/>
  <c r="P11" i="10"/>
  <c r="K11" i="10"/>
  <c r="L11" i="10" s="1"/>
  <c r="T11" i="10" s="1"/>
  <c r="Q11" i="10"/>
  <c r="P11" i="1"/>
  <c r="K11" i="1"/>
  <c r="L11" i="1" s="1"/>
  <c r="T11" i="1" s="1"/>
  <c r="Q11" i="1"/>
  <c r="K3" i="14"/>
  <c r="L3" i="14" s="1"/>
  <c r="T3" i="14" s="1"/>
  <c r="Q3" i="14"/>
  <c r="P3" i="14"/>
  <c r="Q3" i="9"/>
  <c r="P3" i="9"/>
  <c r="K3" i="9"/>
  <c r="L3" i="9" s="1"/>
  <c r="T3" i="9" s="1"/>
  <c r="P11" i="12"/>
  <c r="K11" i="12"/>
  <c r="L11" i="12" s="1"/>
  <c r="T11" i="12" s="1"/>
  <c r="Q11" i="12"/>
  <c r="K3" i="11"/>
  <c r="L3" i="11" s="1"/>
  <c r="T3" i="11" s="1"/>
  <c r="Q3" i="11"/>
  <c r="P3" i="11"/>
  <c r="K3" i="15"/>
  <c r="L3" i="15" s="1"/>
  <c r="T3" i="15" s="1"/>
  <c r="Q3" i="15"/>
  <c r="P3" i="15"/>
  <c r="K11" i="14"/>
  <c r="L11" i="14" s="1"/>
  <c r="T11" i="14" s="1"/>
  <c r="Q11" i="14"/>
  <c r="P11" i="14"/>
  <c r="Q3" i="1"/>
  <c r="K3" i="1"/>
  <c r="L3" i="1" s="1"/>
  <c r="P3" i="1"/>
  <c r="P11" i="7"/>
  <c r="Q11" i="7"/>
  <c r="K11" i="7"/>
  <c r="L11" i="7" s="1"/>
  <c r="T11" i="7" s="1"/>
  <c r="Q3" i="3"/>
  <c r="P3" i="3"/>
  <c r="K3" i="3"/>
  <c r="L3" i="3" s="1"/>
  <c r="T3" i="3" s="1"/>
  <c r="K3" i="7"/>
  <c r="L3" i="7" s="1"/>
  <c r="P3" i="7"/>
  <c r="Q3" i="7"/>
  <c r="Q3" i="4"/>
  <c r="K3" i="4"/>
  <c r="L3" i="4" s="1"/>
  <c r="T3" i="4" s="1"/>
  <c r="P3" i="4"/>
  <c r="T5" i="1"/>
  <c r="U5" i="1"/>
  <c r="W5" i="1" s="1"/>
  <c r="T7" i="11"/>
  <c r="U7" i="11"/>
  <c r="W7" i="11" s="1"/>
  <c r="U5" i="7"/>
  <c r="W5" i="7" s="1"/>
  <c r="T5" i="7"/>
  <c r="T7" i="1"/>
  <c r="U7" i="1"/>
  <c r="W7" i="1" s="1"/>
  <c r="U5" i="11"/>
  <c r="W5" i="11" s="1"/>
  <c r="T5" i="11"/>
  <c r="T7" i="7"/>
  <c r="U7" i="7"/>
  <c r="W7" i="7" s="1"/>
  <c r="U5" i="13"/>
  <c r="W5" i="13" s="1"/>
  <c r="T5" i="13"/>
  <c r="T3" i="7" l="1"/>
  <c r="U3" i="7"/>
  <c r="W3" i="7" s="1"/>
  <c r="T3" i="1"/>
  <c r="U3" i="1"/>
  <c r="W3" i="1" s="1"/>
  <c r="U11" i="13"/>
  <c r="W11" i="13" s="1"/>
  <c r="T11" i="13"/>
</calcChain>
</file>

<file path=xl/sharedStrings.xml><?xml version="1.0" encoding="utf-8"?>
<sst xmlns="http://schemas.openxmlformats.org/spreadsheetml/2006/main" count="1152" uniqueCount="95">
  <si>
    <t>CODICE</t>
  </si>
  <si>
    <t>Green Zone</t>
  </si>
  <si>
    <t>Yellow Zone</t>
  </si>
  <si>
    <t>Red Zone</t>
  </si>
  <si>
    <t>TOG</t>
  </si>
  <si>
    <t>TOY</t>
  </si>
  <si>
    <t>TOR</t>
  </si>
  <si>
    <t>OST</t>
  </si>
  <si>
    <t>ON HAND (t-1)</t>
  </si>
  <si>
    <t>ON ORDER (t-1)</t>
  </si>
  <si>
    <t>SALES ORDER  (t)</t>
  </si>
  <si>
    <t>KITAA</t>
  </si>
  <si>
    <t>KITAB</t>
  </si>
  <si>
    <t>KITAC</t>
  </si>
  <si>
    <t>KITAD</t>
  </si>
  <si>
    <t>KITAE</t>
  </si>
  <si>
    <t>KITAF</t>
  </si>
  <si>
    <t>KITAG</t>
  </si>
  <si>
    <t>KITAH</t>
  </si>
  <si>
    <t>KITAI</t>
  </si>
  <si>
    <t>KITAJ</t>
  </si>
  <si>
    <t>KITAK</t>
  </si>
  <si>
    <t>KITAAA</t>
  </si>
  <si>
    <t>KITAAB</t>
  </si>
  <si>
    <t>KITAAC</t>
  </si>
  <si>
    <t>KITAAD</t>
  </si>
  <si>
    <t>KITAAE</t>
  </si>
  <si>
    <t>KITAAF</t>
  </si>
  <si>
    <t>codice rif</t>
  </si>
  <si>
    <t>OSH (gg)</t>
  </si>
  <si>
    <t>Deltaspikes1</t>
  </si>
  <si>
    <t>Deltaspikes2</t>
  </si>
  <si>
    <t>Net Flow</t>
  </si>
  <si>
    <t>Planning Priority</t>
  </si>
  <si>
    <t>Ordine Teorico</t>
  </si>
  <si>
    <t>Coeff Ordine</t>
  </si>
  <si>
    <t>Ordine Eff</t>
  </si>
  <si>
    <t>DLT (gg)</t>
  </si>
  <si>
    <t>MOQ</t>
  </si>
  <si>
    <t>wk 31</t>
  </si>
  <si>
    <t>wk 37</t>
  </si>
  <si>
    <t>On Hand</t>
  </si>
  <si>
    <t>LT (gg)</t>
  </si>
  <si>
    <t>wk 35</t>
  </si>
  <si>
    <t>wk 32</t>
  </si>
  <si>
    <t>wk 38</t>
  </si>
  <si>
    <t>Week 30 (T0)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</si>
  <si>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</si>
  <si>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</si>
  <si>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</si>
  <si>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</si>
  <si>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</si>
  <si>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</si>
  <si>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</si>
  <si>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</si>
  <si>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</si>
  <si>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</si>
  <si>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</si>
  <si>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</si>
  <si>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</si>
  <si>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</si>
  <si>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</si>
  <si>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</si>
  <si>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</si>
  <si>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</si>
  <si>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ORDINI</t>
  </si>
  <si>
    <t>ARRIVI</t>
  </si>
  <si>
    <t>wk 34</t>
  </si>
  <si>
    <t>wk 40</t>
  </si>
  <si>
    <t xml:space="preserve">wk 41 </t>
  </si>
  <si>
    <t>wk 36</t>
  </si>
  <si>
    <t>wk 42</t>
  </si>
  <si>
    <t>wk 43</t>
  </si>
  <si>
    <t>wk 44</t>
  </si>
  <si>
    <t>wk 39</t>
  </si>
  <si>
    <t>wk 45</t>
  </si>
  <si>
    <t>wk 46</t>
  </si>
  <si>
    <t>wk 41</t>
  </si>
  <si>
    <t>wk 47</t>
  </si>
  <si>
    <t>Week 49</t>
  </si>
  <si>
    <t>Week 50</t>
  </si>
  <si>
    <t>Week 51</t>
  </si>
  <si>
    <t>Week 52</t>
  </si>
  <si>
    <t>Week 53</t>
  </si>
  <si>
    <t>Week 54</t>
  </si>
  <si>
    <t>wk 48</t>
  </si>
  <si>
    <t>wk 49</t>
  </si>
  <si>
    <t>wk 50</t>
  </si>
  <si>
    <t>wk 51</t>
  </si>
  <si>
    <t>wk 52</t>
  </si>
  <si>
    <t>wk 53</t>
  </si>
  <si>
    <t>wk 54</t>
  </si>
  <si>
    <t>Data Emissione</t>
  </si>
  <si>
    <t>Data Ricezione</t>
  </si>
  <si>
    <t>LT in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</si>
</sst>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/>
    <xf numFmtId="0" fontId="0" fillId="3" borderId="1" xfId="0" applyFill="1" applyBorder="1" applyAlignment="1">
      <alignment horizontal="left" vertical="top"/>
    </xf>
    <xf numFmtId="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1" fillId="6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top"/>
    </xf>
    <xf numFmtId="4" fontId="0" fillId="4" borderId="2" xfId="0" applyNumberFormat="1" applyFill="1" applyBorder="1"/>
    <xf numFmtId="4" fontId="0" fillId="2" borderId="2" xfId="0" applyNumberFormat="1" applyFill="1" applyBorder="1"/>
    <xf numFmtId="4" fontId="0" fillId="5" borderId="2" xfId="0" applyNumberFormat="1" applyFill="1" applyBorder="1"/>
    <xf numFmtId="1" fontId="0" fillId="0" borderId="2" xfId="0" applyNumberFormat="1" applyBorder="1" applyAlignment="1">
      <alignment horizontal="center"/>
    </xf>
    <xf numFmtId="2" fontId="0" fillId="0" borderId="2" xfId="0" applyNumberFormat="1" applyBorder="1"/>
    <xf numFmtId="4" fontId="0" fillId="0" borderId="2" xfId="0" applyNumberFormat="1" applyBorder="1"/>
    <xf numFmtId="3" fontId="0" fillId="0" borderId="2" xfId="0" applyNumberFormat="1" applyBorder="1"/>
    <xf numFmtId="10" fontId="0" fillId="0" borderId="2" xfId="1" applyNumberFormat="1" applyFont="1" applyBorder="1"/>
    <xf numFmtId="3" fontId="0" fillId="0" borderId="2" xfId="0" applyNumberFormat="1" applyBorder="1" applyAlignment="1">
      <alignment horizontal="right" vertical="top"/>
    </xf>
    <xf numFmtId="0" fontId="0" fillId="0" borderId="2" xfId="0" applyBorder="1"/>
    <xf numFmtId="1" fontId="0" fillId="7" borderId="2" xfId="0" applyNumberFormat="1" applyFill="1" applyBorder="1" applyAlignment="1">
      <alignment horizontal="center"/>
    </xf>
    <xf numFmtId="2" fontId="0" fillId="7" borderId="2" xfId="0" applyNumberFormat="1" applyFill="1" applyBorder="1"/>
    <xf numFmtId="4" fontId="0" fillId="7" borderId="2" xfId="0" applyNumberFormat="1" applyFill="1" applyBorder="1"/>
    <xf numFmtId="3" fontId="0" fillId="7" borderId="2" xfId="0" applyNumberFormat="1" applyFill="1" applyBorder="1"/>
    <xf numFmtId="10" fontId="0" fillId="7" borderId="2" xfId="1" applyNumberFormat="1" applyFont="1" applyFill="1" applyBorder="1"/>
    <xf numFmtId="1" fontId="0" fillId="0" borderId="2" xfId="0" applyNumberFormat="1" applyFill="1" applyBorder="1" applyAlignment="1">
      <alignment horizontal="center"/>
    </xf>
    <xf numFmtId="2" fontId="0" fillId="0" borderId="2" xfId="0" applyNumberFormat="1" applyFill="1" applyBorder="1"/>
    <xf numFmtId="4" fontId="0" fillId="0" borderId="2" xfId="0" applyNumberFormat="1" applyFill="1" applyBorder="1"/>
    <xf numFmtId="3" fontId="0" fillId="0" borderId="2" xfId="0" applyNumberFormat="1" applyFill="1" applyBorder="1"/>
    <xf numFmtId="10" fontId="0" fillId="0" borderId="2" xfId="1" applyNumberFormat="1" applyFont="1" applyFill="1" applyBorder="1"/>
    <xf numFmtId="3" fontId="0" fillId="7" borderId="2" xfId="0" applyNumberForma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8" borderId="2" xfId="0" applyNumberFormat="1" applyFill="1" applyBorder="1"/>
    <xf numFmtId="0" fontId="0" fillId="0" borderId="0" xfId="0" applyFill="1"/>
    <xf numFmtId="0" fontId="0" fillId="2" borderId="2" xfId="0" applyFill="1" applyBorder="1"/>
    <xf numFmtId="3" fontId="0" fillId="9" borderId="2" xfId="0" applyNumberFormat="1" applyFill="1" applyBorder="1"/>
    <xf numFmtId="3" fontId="0" fillId="0" borderId="3" xfId="0" applyNumberFormat="1" applyBorder="1"/>
    <xf numFmtId="3" fontId="0" fillId="0" borderId="2" xfId="0" applyNumberFormat="1" applyFill="1" applyBorder="1" applyAlignment="1">
      <alignment horizontal="center"/>
    </xf>
    <xf numFmtId="3" fontId="0" fillId="5" borderId="2" xfId="0" applyNumberFormat="1" applyFill="1" applyBorder="1"/>
    <xf numFmtId="0" fontId="0" fillId="10" borderId="2" xfId="0" applyFill="1" applyBorder="1"/>
    <xf numFmtId="0" fontId="3" fillId="6" borderId="0" xfId="0" applyFont="1" applyFill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579120</xdr:colOff>
      <xdr:row>20</xdr:row>
      <xdr:rowOff>53340</xdr:rowOff>
    </xdr:from>
    <xdr:to>
      <xdr:col>8</xdr:col>
      <xdr:colOff>685800</xdr:colOff>
      <xdr:row>22</xdr:row>
      <xdr:rowOff>106680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E1100862-EAD4-4446-AA6C-6314EFC33D32}"/>
            </a:ext>
          </a:extLst>
        </xdr:cNvPr>
        <xdr:cNvSpPr txBox="1"/>
      </xdr:nvSpPr>
      <xdr:spPr>
        <a:xfrm>
          <a:off x="579120" y="3931920"/>
          <a:ext cx="5250180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PER ZONA VERDE,</a:t>
          </a:r>
          <a:r>
            <a:rPr lang="it-IT" sz="1100" baseline="0"/>
            <a:t> GIALLA E ROSSA SONO STATI PRESI I VALORI MEDI DELLE 5 SETTIMANE DI "PROVA" (da week 31 a 39 e da week 46 a 48)</a:t>
          </a:r>
          <a:endParaRPr lang="it-IT" sz="1100"/>
        </a:p>
      </xdr:txBody>
    </xdr:sp>
    <xdr:clientData/>
  </xdr:twoCellAnchor>
  <xdr:twoCellAnchor>
    <xdr:from>
      <xdr:col>10</xdr:col>
      <xdr:colOff>411480</xdr:colOff>
      <xdr:row>19</xdr:row>
      <xdr:rowOff>175260</xdr:rowOff>
    </xdr:from>
    <xdr:to>
      <xdr:col>16</xdr:col>
      <xdr:colOff>716280</xdr:colOff>
      <xdr:row>22</xdr:row>
      <xdr:rowOff>83820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97D3989D-610A-407B-B3C6-6B7C5F22D1CC}"/>
            </a:ext>
          </a:extLst>
        </xdr:cNvPr>
        <xdr:cNvSpPr txBox="1"/>
      </xdr:nvSpPr>
      <xdr:spPr>
        <a:xfrm>
          <a:off x="7025640" y="3870960"/>
          <a:ext cx="449580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dati</a:t>
          </a:r>
          <a:r>
            <a:rPr lang="it-IT" sz="1100" baseline="0"/>
            <a:t> i LT di 6 wk per le prime 6 settimane (dalla 31 alla 37) abbiamo usato gli arrivi del MRP aziendale, dalla 37 alla 48 si è utilizzato il metodo DDMRP</a:t>
          </a:r>
        </a:p>
        <a:p>
          <a:endParaRPr lang="it-IT" sz="1100" baseline="0"/>
        </a:p>
        <a:p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15240</xdr:colOff>
      <xdr:row>19</xdr:row>
      <xdr:rowOff>7620</xdr:rowOff>
    </xdr:from>
    <xdr:to>
      <xdr:col>17</xdr:col>
      <xdr:colOff>22860</xdr:colOff>
      <xdr:row>23</xdr:row>
      <xdr:rowOff>129540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B34B42DD-FCF0-4435-9B30-9D2F1B3FD8A9}"/>
            </a:ext>
          </a:extLst>
        </xdr:cNvPr>
        <xdr:cNvSpPr txBox="1"/>
      </xdr:nvSpPr>
      <xdr:spPr>
        <a:xfrm>
          <a:off x="6873240" y="3848100"/>
          <a:ext cx="3406140" cy="8534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nella colonna ON ORDER sono stati sommati gli arrivi delle 6 week successive per normale MRP + ordine creato</a:t>
          </a:r>
          <a:r>
            <a:rPr lang="it-IT" sz="1100" baseline="0"/>
            <a:t> con il DDMRP nella week precedente</a:t>
          </a:r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ff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ek 40"/>
      <sheetName val="week 41"/>
      <sheetName val="week 42"/>
      <sheetName val="week 43"/>
      <sheetName val="week 44"/>
      <sheetName val="week 45"/>
      <sheetName val="Grafici"/>
      <sheetName val="Week 31 -&gt; 39 + 46 -&gt; 48"/>
    </sheetNames>
    <sheetDataSet>
      <sheetData sheetId="0">
        <row r="3">
          <cell r="M3">
            <v>38.215384615384615</v>
          </cell>
          <cell r="N3">
            <v>127.38461538461539</v>
          </cell>
          <cell r="Q3">
            <v>66.876923076923077</v>
          </cell>
        </row>
        <row r="4">
          <cell r="M4">
            <v>57.323076923076925</v>
          </cell>
          <cell r="N4">
            <v>191.07692307692309</v>
          </cell>
          <cell r="Q4">
            <v>100.31538461538462</v>
          </cell>
        </row>
        <row r="5">
          <cell r="M5">
            <v>19.107692307692307</v>
          </cell>
          <cell r="N5">
            <v>63.692307692307693</v>
          </cell>
          <cell r="Q5">
            <v>33.438461538461539</v>
          </cell>
        </row>
        <row r="6">
          <cell r="M6">
            <v>19.107692307692307</v>
          </cell>
          <cell r="N6">
            <v>63.692307692307693</v>
          </cell>
          <cell r="Q6">
            <v>33.438461538461539</v>
          </cell>
        </row>
        <row r="7">
          <cell r="M7">
            <v>19.107692307692307</v>
          </cell>
          <cell r="N7">
            <v>63.692307692307693</v>
          </cell>
          <cell r="Q7">
            <v>33.438461538461539</v>
          </cell>
        </row>
        <row r="8">
          <cell r="M8">
            <v>38.215384615384615</v>
          </cell>
          <cell r="N8">
            <v>127.38461538461539</v>
          </cell>
          <cell r="Q8">
            <v>66.876923076923077</v>
          </cell>
        </row>
        <row r="9">
          <cell r="M9">
            <v>9.5538461538461537</v>
          </cell>
          <cell r="N9">
            <v>31.846153846153847</v>
          </cell>
          <cell r="Q9">
            <v>16.719230769230769</v>
          </cell>
        </row>
        <row r="10">
          <cell r="M10">
            <v>76.430769230769229</v>
          </cell>
          <cell r="N10">
            <v>254.76923076923077</v>
          </cell>
          <cell r="Q10">
            <v>133.75384615384615</v>
          </cell>
        </row>
        <row r="11">
          <cell r="M11">
            <v>19.107692307692307</v>
          </cell>
          <cell r="N11">
            <v>63.692307692307693</v>
          </cell>
          <cell r="Q11">
            <v>33.438461538461539</v>
          </cell>
        </row>
        <row r="12">
          <cell r="M12">
            <v>19.107692307692307</v>
          </cell>
          <cell r="N12">
            <v>63.692307692307693</v>
          </cell>
          <cell r="Q12">
            <v>33.438461538461539</v>
          </cell>
        </row>
        <row r="13">
          <cell r="M13">
            <v>57.323076923076925</v>
          </cell>
          <cell r="N13">
            <v>191.07692307692309</v>
          </cell>
          <cell r="Q13">
            <v>100.31538461538462</v>
          </cell>
        </row>
        <row r="14">
          <cell r="M14">
            <v>14844.236923076922</v>
          </cell>
          <cell r="N14">
            <v>18555.296153846153</v>
          </cell>
          <cell r="Q14">
            <v>18555.296153846153</v>
          </cell>
        </row>
        <row r="15">
          <cell r="M15">
            <v>11314.57506666667</v>
          </cell>
          <cell r="N15">
            <v>16163.678666666672</v>
          </cell>
          <cell r="Q15">
            <v>14143.218833333338</v>
          </cell>
        </row>
        <row r="16">
          <cell r="M16">
            <v>84.185999999999993</v>
          </cell>
          <cell r="N16">
            <v>280.62</v>
          </cell>
          <cell r="Q16">
            <v>147.32549999999998</v>
          </cell>
        </row>
        <row r="17">
          <cell r="M17">
            <v>7075</v>
          </cell>
          <cell r="N17">
            <v>4249.4792727272725</v>
          </cell>
          <cell r="Q17">
            <v>12381.25</v>
          </cell>
        </row>
        <row r="18">
          <cell r="M18">
            <v>47.088000000000008</v>
          </cell>
          <cell r="N18">
            <v>156.96000000000004</v>
          </cell>
          <cell r="Q18">
            <v>82.404000000000011</v>
          </cell>
        </row>
        <row r="19">
          <cell r="M19">
            <v>26240.089569230768</v>
          </cell>
          <cell r="N19">
            <v>87466.96523076923</v>
          </cell>
          <cell r="Q19">
            <v>45920.156746153843</v>
          </cell>
        </row>
      </sheetData>
      <sheetData sheetId="1">
        <row r="3">
          <cell r="M3">
            <v>34.338461538461537</v>
          </cell>
          <cell r="N3">
            <v>114.46153846153845</v>
          </cell>
          <cell r="Q3">
            <v>60.092307692307692</v>
          </cell>
        </row>
        <row r="4">
          <cell r="M4">
            <v>51.507692307692309</v>
          </cell>
          <cell r="N4">
            <v>171.69230769230771</v>
          </cell>
          <cell r="Q4">
            <v>90.138461538461542</v>
          </cell>
        </row>
        <row r="5">
          <cell r="M5">
            <v>17.169230769230769</v>
          </cell>
          <cell r="N5">
            <v>57.230769230769226</v>
          </cell>
          <cell r="Q5">
            <v>30.046153846153846</v>
          </cell>
        </row>
        <row r="6">
          <cell r="M6">
            <v>17.169230769230769</v>
          </cell>
          <cell r="N6">
            <v>57.230769230769226</v>
          </cell>
          <cell r="Q6">
            <v>30.046153846153846</v>
          </cell>
        </row>
        <row r="7">
          <cell r="M7">
            <v>17.169230769230769</v>
          </cell>
          <cell r="N7">
            <v>57.230769230769226</v>
          </cell>
          <cell r="Q7">
            <v>30.046153846153846</v>
          </cell>
        </row>
        <row r="8">
          <cell r="M8">
            <v>34.338461538461537</v>
          </cell>
          <cell r="N8">
            <v>114.46153846153845</v>
          </cell>
          <cell r="Q8">
            <v>60.092307692307692</v>
          </cell>
        </row>
        <row r="9">
          <cell r="M9">
            <v>8.5846153846153843</v>
          </cell>
          <cell r="N9">
            <v>28.615384615384613</v>
          </cell>
          <cell r="Q9">
            <v>15.023076923076923</v>
          </cell>
        </row>
        <row r="10">
          <cell r="M10">
            <v>68.676923076923075</v>
          </cell>
          <cell r="N10">
            <v>228.92307692307691</v>
          </cell>
          <cell r="Q10">
            <v>120.18461538461538</v>
          </cell>
        </row>
        <row r="11">
          <cell r="M11">
            <v>17.169230769230769</v>
          </cell>
          <cell r="N11">
            <v>57.230769230769226</v>
          </cell>
          <cell r="Q11">
            <v>30.046153846153846</v>
          </cell>
        </row>
        <row r="12">
          <cell r="M12">
            <v>17.169230769230769</v>
          </cell>
          <cell r="N12">
            <v>57.230769230769226</v>
          </cell>
          <cell r="Q12">
            <v>30.046153846153846</v>
          </cell>
        </row>
        <row r="13">
          <cell r="M13">
            <v>51.507692307692309</v>
          </cell>
          <cell r="N13">
            <v>171.69230769230771</v>
          </cell>
          <cell r="Q13">
            <v>90.138461538461542</v>
          </cell>
        </row>
        <row r="14">
          <cell r="M14">
            <v>14388.044184615384</v>
          </cell>
          <cell r="N14">
            <v>17985.055230769231</v>
          </cell>
          <cell r="Q14">
            <v>17985.055230769231</v>
          </cell>
        </row>
        <row r="15">
          <cell r="M15">
            <v>11143.898150000005</v>
          </cell>
          <cell r="N15">
            <v>15919.854500000005</v>
          </cell>
          <cell r="Q15">
            <v>13929.872687500007</v>
          </cell>
        </row>
        <row r="16">
          <cell r="M16">
            <v>84.185999999999993</v>
          </cell>
          <cell r="N16">
            <v>280.62</v>
          </cell>
          <cell r="Q16">
            <v>147.32549999999998</v>
          </cell>
        </row>
        <row r="17">
          <cell r="M17">
            <v>7075</v>
          </cell>
          <cell r="N17">
            <v>4387.3379999999997</v>
          </cell>
          <cell r="Q17">
            <v>12381.25</v>
          </cell>
        </row>
        <row r="18">
          <cell r="M18">
            <v>47.088000000000008</v>
          </cell>
          <cell r="N18">
            <v>156.96000000000004</v>
          </cell>
          <cell r="Q18">
            <v>82.404000000000011</v>
          </cell>
        </row>
        <row r="19">
          <cell r="M19">
            <v>25736.760830769224</v>
          </cell>
          <cell r="N19">
            <v>85789.202769230746</v>
          </cell>
          <cell r="Q19">
            <v>45039.331453846142</v>
          </cell>
        </row>
      </sheetData>
      <sheetData sheetId="2">
        <row r="3">
          <cell r="M3">
            <v>36</v>
          </cell>
          <cell r="N3">
            <v>120</v>
          </cell>
          <cell r="Q3">
            <v>63</v>
          </cell>
        </row>
        <row r="4">
          <cell r="M4">
            <v>54</v>
          </cell>
          <cell r="N4">
            <v>180</v>
          </cell>
          <cell r="Q4">
            <v>94.5</v>
          </cell>
        </row>
        <row r="5">
          <cell r="M5">
            <v>18</v>
          </cell>
          <cell r="N5">
            <v>60</v>
          </cell>
          <cell r="Q5">
            <v>31.5</v>
          </cell>
        </row>
        <row r="6">
          <cell r="M6">
            <v>18</v>
          </cell>
          <cell r="N6">
            <v>60</v>
          </cell>
          <cell r="Q6">
            <v>31.5</v>
          </cell>
        </row>
        <row r="7">
          <cell r="M7">
            <v>18</v>
          </cell>
          <cell r="N7">
            <v>60</v>
          </cell>
          <cell r="Q7">
            <v>31.5</v>
          </cell>
        </row>
        <row r="8">
          <cell r="M8">
            <v>36</v>
          </cell>
          <cell r="N8">
            <v>120</v>
          </cell>
          <cell r="Q8">
            <v>63</v>
          </cell>
        </row>
        <row r="9">
          <cell r="M9">
            <v>9</v>
          </cell>
          <cell r="N9">
            <v>30</v>
          </cell>
          <cell r="Q9">
            <v>15.75</v>
          </cell>
        </row>
        <row r="10">
          <cell r="M10">
            <v>72</v>
          </cell>
          <cell r="N10">
            <v>240</v>
          </cell>
          <cell r="Q10">
            <v>126</v>
          </cell>
        </row>
        <row r="11">
          <cell r="M11">
            <v>18</v>
          </cell>
          <cell r="N11">
            <v>60</v>
          </cell>
          <cell r="Q11">
            <v>31.5</v>
          </cell>
        </row>
        <row r="12">
          <cell r="M12">
            <v>18</v>
          </cell>
          <cell r="N12">
            <v>60</v>
          </cell>
          <cell r="Q12">
            <v>31.5</v>
          </cell>
        </row>
        <row r="13">
          <cell r="M13">
            <v>54</v>
          </cell>
          <cell r="N13">
            <v>180</v>
          </cell>
          <cell r="Q13">
            <v>94.5</v>
          </cell>
        </row>
        <row r="14">
          <cell r="M14">
            <v>15727.056615384616</v>
          </cell>
          <cell r="N14">
            <v>19658.82076923077</v>
          </cell>
          <cell r="Q14">
            <v>19658.82076923077</v>
          </cell>
        </row>
        <row r="15">
          <cell r="M15">
            <v>11491.349216666669</v>
          </cell>
          <cell r="N15">
            <v>16416.213166666672</v>
          </cell>
          <cell r="Q15">
            <v>14364.186520833337</v>
          </cell>
        </row>
        <row r="16">
          <cell r="M16">
            <v>81.379799999999989</v>
          </cell>
          <cell r="N16">
            <v>271.26599999999996</v>
          </cell>
          <cell r="Q16">
            <v>142.41464999999999</v>
          </cell>
        </row>
        <row r="17">
          <cell r="M17">
            <v>7075</v>
          </cell>
          <cell r="N17">
            <v>4554.4909090909086</v>
          </cell>
          <cell r="Q17">
            <v>12381.25</v>
          </cell>
        </row>
        <row r="18">
          <cell r="M18">
            <v>45.5184</v>
          </cell>
          <cell r="N18">
            <v>151.72800000000001</v>
          </cell>
          <cell r="Q18">
            <v>79.657200000000003</v>
          </cell>
        </row>
        <row r="19">
          <cell r="M19">
            <v>28001.394692307691</v>
          </cell>
          <cell r="N19">
            <v>93337.982307692306</v>
          </cell>
          <cell r="Q19">
            <v>49002.44071153846</v>
          </cell>
        </row>
      </sheetData>
      <sheetData sheetId="3">
        <row r="3">
          <cell r="M3">
            <v>37.107692307692311</v>
          </cell>
          <cell r="N3">
            <v>123.69230769230771</v>
          </cell>
          <cell r="Q3">
            <v>64.938461538461553</v>
          </cell>
        </row>
        <row r="4">
          <cell r="M4">
            <v>55.661538461538463</v>
          </cell>
          <cell r="N4">
            <v>185.53846153846155</v>
          </cell>
          <cell r="Q4">
            <v>97.407692307692315</v>
          </cell>
        </row>
        <row r="5">
          <cell r="M5">
            <v>18.553846153846155</v>
          </cell>
          <cell r="N5">
            <v>61.846153846153854</v>
          </cell>
          <cell r="Q5">
            <v>32.469230769230776</v>
          </cell>
        </row>
        <row r="6">
          <cell r="M6">
            <v>18.553846153846155</v>
          </cell>
          <cell r="N6">
            <v>61.846153846153854</v>
          </cell>
          <cell r="Q6">
            <v>32.469230769230776</v>
          </cell>
        </row>
        <row r="7">
          <cell r="M7">
            <v>18.553846153846155</v>
          </cell>
          <cell r="N7">
            <v>61.846153846153854</v>
          </cell>
          <cell r="Q7">
            <v>32.469230769230776</v>
          </cell>
        </row>
        <row r="8">
          <cell r="M8">
            <v>37.107692307692311</v>
          </cell>
          <cell r="N8">
            <v>123.69230769230771</v>
          </cell>
          <cell r="Q8">
            <v>64.938461538461553</v>
          </cell>
        </row>
        <row r="9">
          <cell r="M9">
            <v>9.2769230769230777</v>
          </cell>
          <cell r="N9">
            <v>30.923076923076927</v>
          </cell>
          <cell r="Q9">
            <v>16.234615384615388</v>
          </cell>
        </row>
        <row r="10">
          <cell r="M10">
            <v>74.215384615384622</v>
          </cell>
          <cell r="N10">
            <v>247.38461538461542</v>
          </cell>
          <cell r="Q10">
            <v>129.87692307692311</v>
          </cell>
        </row>
        <row r="11">
          <cell r="M11">
            <v>18.553846153846155</v>
          </cell>
          <cell r="N11">
            <v>61.846153846153854</v>
          </cell>
          <cell r="Q11">
            <v>32.469230769230776</v>
          </cell>
        </row>
        <row r="12">
          <cell r="M12">
            <v>18.553846153846155</v>
          </cell>
          <cell r="N12">
            <v>61.846153846153854</v>
          </cell>
          <cell r="Q12">
            <v>32.469230769230776</v>
          </cell>
        </row>
        <row r="13">
          <cell r="M13">
            <v>55.661538461538463</v>
          </cell>
          <cell r="N13">
            <v>185.53846153846155</v>
          </cell>
          <cell r="Q13">
            <v>97.407692307692315</v>
          </cell>
        </row>
        <row r="14">
          <cell r="M14">
            <v>15600.400123076921</v>
          </cell>
          <cell r="N14">
            <v>19500.500153846151</v>
          </cell>
          <cell r="Q14">
            <v>19500.500153846151</v>
          </cell>
        </row>
        <row r="15">
          <cell r="M15">
            <v>11140.228166666669</v>
          </cell>
          <cell r="N15">
            <v>15914.611666666671</v>
          </cell>
          <cell r="Q15">
            <v>13925.285208333336</v>
          </cell>
        </row>
        <row r="16">
          <cell r="M16">
            <v>84.185999999999979</v>
          </cell>
          <cell r="N16">
            <v>280.61999999999995</v>
          </cell>
          <cell r="Q16">
            <v>147.32549999999998</v>
          </cell>
        </row>
        <row r="17">
          <cell r="M17">
            <v>7075</v>
          </cell>
          <cell r="N17">
            <v>4554.4909090909086</v>
          </cell>
          <cell r="Q17">
            <v>12381.25</v>
          </cell>
        </row>
        <row r="18">
          <cell r="M18">
            <v>47.088000000000001</v>
          </cell>
          <cell r="N18">
            <v>156.96</v>
          </cell>
          <cell r="Q18">
            <v>82.403999999999996</v>
          </cell>
        </row>
        <row r="19">
          <cell r="M19">
            <v>29005.011138461537</v>
          </cell>
          <cell r="N19">
            <v>96683.370461538463</v>
          </cell>
          <cell r="Q19">
            <v>50758.769492307692</v>
          </cell>
        </row>
      </sheetData>
      <sheetData sheetId="4">
        <row r="3">
          <cell r="M3">
            <v>38.769230769230774</v>
          </cell>
          <cell r="N3">
            <v>129.23076923076925</v>
          </cell>
          <cell r="Q3">
            <v>67.846153846153854</v>
          </cell>
        </row>
        <row r="4">
          <cell r="M4">
            <v>58.153846153846146</v>
          </cell>
          <cell r="N4">
            <v>193.84615384615384</v>
          </cell>
          <cell r="Q4">
            <v>101.76923076923076</v>
          </cell>
        </row>
        <row r="5">
          <cell r="M5">
            <v>19.384615384615387</v>
          </cell>
          <cell r="N5">
            <v>64.615384615384627</v>
          </cell>
          <cell r="Q5">
            <v>33.923076923076927</v>
          </cell>
        </row>
        <row r="6">
          <cell r="M6">
            <v>19.384615384615387</v>
          </cell>
          <cell r="N6">
            <v>64.615384615384627</v>
          </cell>
          <cell r="Q6">
            <v>33.923076923076927</v>
          </cell>
        </row>
        <row r="7">
          <cell r="M7">
            <v>19.384615384615387</v>
          </cell>
          <cell r="N7">
            <v>64.615384615384627</v>
          </cell>
          <cell r="Q7">
            <v>33.923076923076927</v>
          </cell>
        </row>
        <row r="8">
          <cell r="M8">
            <v>38.769230769230774</v>
          </cell>
          <cell r="N8">
            <v>129.23076923076925</v>
          </cell>
          <cell r="Q8">
            <v>67.846153846153854</v>
          </cell>
        </row>
        <row r="9">
          <cell r="M9">
            <v>9.6923076923076934</v>
          </cell>
          <cell r="N9">
            <v>32.307692307692314</v>
          </cell>
          <cell r="Q9">
            <v>16.961538461538463</v>
          </cell>
        </row>
        <row r="10">
          <cell r="M10">
            <v>77.538461538461547</v>
          </cell>
          <cell r="N10">
            <v>258.46153846153851</v>
          </cell>
          <cell r="Q10">
            <v>135.69230769230771</v>
          </cell>
        </row>
        <row r="11">
          <cell r="M11">
            <v>19.384615384615387</v>
          </cell>
          <cell r="N11">
            <v>64.615384615384627</v>
          </cell>
          <cell r="Q11">
            <v>33.923076923076927</v>
          </cell>
        </row>
        <row r="12">
          <cell r="M12">
            <v>19.384615384615387</v>
          </cell>
          <cell r="N12">
            <v>64.615384615384627</v>
          </cell>
          <cell r="Q12">
            <v>33.923076923076927</v>
          </cell>
        </row>
        <row r="13">
          <cell r="M13">
            <v>58.153846153846146</v>
          </cell>
          <cell r="N13">
            <v>193.84615384615384</v>
          </cell>
          <cell r="Q13">
            <v>101.76923076923076</v>
          </cell>
        </row>
        <row r="14">
          <cell r="M14">
            <v>17876.95532307692</v>
          </cell>
          <cell r="N14">
            <v>22346.194153846151</v>
          </cell>
          <cell r="Q14">
            <v>22346.194153846151</v>
          </cell>
        </row>
        <row r="15">
          <cell r="M15">
            <v>11999.132600000003</v>
          </cell>
          <cell r="N15">
            <v>17141.618000000002</v>
          </cell>
          <cell r="Q15">
            <v>14998.915750000004</v>
          </cell>
        </row>
        <row r="16">
          <cell r="M16">
            <v>91.201499999999982</v>
          </cell>
          <cell r="N16">
            <v>304.00499999999994</v>
          </cell>
          <cell r="Q16">
            <v>159.60262499999996</v>
          </cell>
        </row>
        <row r="17">
          <cell r="M17">
            <v>7075</v>
          </cell>
          <cell r="N17">
            <v>4837.3919999999998</v>
          </cell>
          <cell r="Q17">
            <v>12381.25</v>
          </cell>
        </row>
        <row r="18">
          <cell r="M18">
            <v>51.011999999999993</v>
          </cell>
          <cell r="N18">
            <v>170.04</v>
          </cell>
          <cell r="Q18">
            <v>89.270999999999987</v>
          </cell>
        </row>
        <row r="19">
          <cell r="M19">
            <v>34208.837307692309</v>
          </cell>
          <cell r="N19">
            <v>114029.45769230771</v>
          </cell>
          <cell r="Q19">
            <v>59865.465288461543</v>
          </cell>
        </row>
      </sheetData>
      <sheetData sheetId="5">
        <row r="3">
          <cell r="M3">
            <v>36.553846153846152</v>
          </cell>
          <cell r="N3">
            <v>121.84615384615384</v>
          </cell>
          <cell r="Q3">
            <v>63.969230769230762</v>
          </cell>
        </row>
        <row r="4">
          <cell r="M4">
            <v>54.830769230769228</v>
          </cell>
          <cell r="N4">
            <v>182.76923076923077</v>
          </cell>
          <cell r="Q4">
            <v>95.953846153846143</v>
          </cell>
        </row>
        <row r="5">
          <cell r="M5">
            <v>18.276923076923076</v>
          </cell>
          <cell r="N5">
            <v>60.92307692307692</v>
          </cell>
          <cell r="Q5">
            <v>31.984615384615381</v>
          </cell>
        </row>
        <row r="6">
          <cell r="M6">
            <v>18.276923076923076</v>
          </cell>
          <cell r="N6">
            <v>60.92307692307692</v>
          </cell>
          <cell r="Q6">
            <v>31.984615384615381</v>
          </cell>
        </row>
        <row r="7">
          <cell r="M7">
            <v>18.276923076923076</v>
          </cell>
          <cell r="N7">
            <v>60.92307692307692</v>
          </cell>
          <cell r="Q7">
            <v>31.984615384615381</v>
          </cell>
        </row>
        <row r="8">
          <cell r="M8">
            <v>36.553846153846152</v>
          </cell>
          <cell r="N8">
            <v>121.84615384615384</v>
          </cell>
          <cell r="Q8">
            <v>63.969230769230762</v>
          </cell>
        </row>
        <row r="9">
          <cell r="M9">
            <v>9.138461538461538</v>
          </cell>
          <cell r="N9">
            <v>30.46153846153846</v>
          </cell>
          <cell r="Q9">
            <v>15.992307692307691</v>
          </cell>
        </row>
        <row r="10">
          <cell r="M10">
            <v>73.107692307692304</v>
          </cell>
          <cell r="N10">
            <v>243.69230769230768</v>
          </cell>
          <cell r="Q10">
            <v>127.93846153846152</v>
          </cell>
        </row>
        <row r="11">
          <cell r="M11">
            <v>18.276923076923076</v>
          </cell>
          <cell r="N11">
            <v>60.92307692307692</v>
          </cell>
          <cell r="Q11">
            <v>31.984615384615381</v>
          </cell>
        </row>
        <row r="12">
          <cell r="M12">
            <v>18.276923076923076</v>
          </cell>
          <cell r="N12">
            <v>60.92307692307692</v>
          </cell>
          <cell r="Q12">
            <v>31.984615384615381</v>
          </cell>
        </row>
        <row r="13">
          <cell r="M13">
            <v>54.830769230769228</v>
          </cell>
          <cell r="N13">
            <v>182.76923076923077</v>
          </cell>
          <cell r="Q13">
            <v>95.953846153846143</v>
          </cell>
        </row>
        <row r="14">
          <cell r="M14">
            <v>19246.755815384615</v>
          </cell>
          <cell r="N14">
            <v>24058.444769230769</v>
          </cell>
          <cell r="Q14">
            <v>24058.444769230769</v>
          </cell>
        </row>
        <row r="15">
          <cell r="M15">
            <v>13218.767369230773</v>
          </cell>
          <cell r="N15">
            <v>18883.95338461539</v>
          </cell>
          <cell r="Q15">
            <v>16523.459211538466</v>
          </cell>
        </row>
        <row r="16">
          <cell r="M16">
            <v>88.863000000000014</v>
          </cell>
          <cell r="N16">
            <v>296.21000000000004</v>
          </cell>
          <cell r="Q16">
            <v>155.51025000000004</v>
          </cell>
        </row>
        <row r="17">
          <cell r="M17">
            <v>7075</v>
          </cell>
          <cell r="N17">
            <v>4357.9254545454542</v>
          </cell>
          <cell r="Q17">
            <v>12381.25</v>
          </cell>
        </row>
        <row r="18">
          <cell r="M18">
            <v>49.704000000000001</v>
          </cell>
          <cell r="N18">
            <v>165.68</v>
          </cell>
          <cell r="Q18">
            <v>86.981999999999999</v>
          </cell>
        </row>
        <row r="19">
          <cell r="M19">
            <v>36346.870661538465</v>
          </cell>
          <cell r="N19">
            <v>121156.23553846155</v>
          </cell>
          <cell r="Q19">
            <v>63607.023657692313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N-HAND"/>
      <sheetName val="ON-ORDER"/>
      <sheetName val="SALES ORDER"/>
      <sheetName val="ARRIVI"/>
      <sheetName val="Risultati MRP"/>
    </sheetNames>
    <sheetDataSet>
      <sheetData sheetId="0">
        <row r="1">
          <cell r="B1" t="str">
            <v>codice rif</v>
          </cell>
          <cell r="D1" t="str">
            <v>Week 30 (T0)</v>
          </cell>
        </row>
        <row r="2">
          <cell r="B2" t="str">
            <v>KITAA</v>
          </cell>
          <cell r="D2">
            <v>64</v>
          </cell>
        </row>
        <row r="3">
          <cell r="B3" t="str">
            <v>KITAB</v>
          </cell>
          <cell r="D3">
            <v>48</v>
          </cell>
        </row>
        <row r="4">
          <cell r="B4" t="str">
            <v>KITAC</v>
          </cell>
          <cell r="D4">
            <v>38</v>
          </cell>
        </row>
        <row r="5">
          <cell r="B5" t="str">
            <v>KITAD</v>
          </cell>
          <cell r="D5">
            <v>38</v>
          </cell>
        </row>
        <row r="6">
          <cell r="B6" t="str">
            <v>KITAE</v>
          </cell>
          <cell r="D6">
            <v>38</v>
          </cell>
        </row>
        <row r="7">
          <cell r="B7" t="str">
            <v>KITAF</v>
          </cell>
          <cell r="D7">
            <v>60</v>
          </cell>
        </row>
        <row r="8">
          <cell r="B8" t="str">
            <v>KITAG</v>
          </cell>
          <cell r="D8">
            <v>19</v>
          </cell>
        </row>
        <row r="9">
          <cell r="B9" t="str">
            <v>KITAH</v>
          </cell>
          <cell r="D9">
            <v>64</v>
          </cell>
        </row>
        <row r="10">
          <cell r="B10" t="str">
            <v>KITAI</v>
          </cell>
          <cell r="D10">
            <v>16</v>
          </cell>
        </row>
        <row r="11">
          <cell r="B11" t="str">
            <v>KITAJ</v>
          </cell>
          <cell r="D11">
            <v>16</v>
          </cell>
        </row>
        <row r="12">
          <cell r="B12" t="str">
            <v>KITAK</v>
          </cell>
          <cell r="D12">
            <v>48</v>
          </cell>
        </row>
        <row r="13">
          <cell r="B13" t="str">
            <v>KITAAA</v>
          </cell>
          <cell r="D13">
            <v>64017.800999999898</v>
          </cell>
        </row>
        <row r="14">
          <cell r="B14" t="str">
            <v>KITAAB</v>
          </cell>
          <cell r="D14">
            <v>49684.271999999903</v>
          </cell>
        </row>
        <row r="15">
          <cell r="B15" t="str">
            <v>KITAAC</v>
          </cell>
          <cell r="D15">
            <v>994.04499999999905</v>
          </cell>
        </row>
        <row r="16">
          <cell r="B16" t="str">
            <v>KITAAD</v>
          </cell>
          <cell r="D16">
            <v>1383.202</v>
          </cell>
        </row>
        <row r="17">
          <cell r="B17" t="str">
            <v>KITAAE</v>
          </cell>
          <cell r="D17">
            <v>298.51999999999902</v>
          </cell>
        </row>
        <row r="18">
          <cell r="B18" t="str">
            <v>KITAAF</v>
          </cell>
          <cell r="D18">
            <v>95591.597999999896</v>
          </cell>
        </row>
      </sheetData>
      <sheetData sheetId="1">
        <row r="1">
          <cell r="B1" t="str">
            <v>codice rif</v>
          </cell>
          <cell r="C1" t="str">
            <v>Week 30 (T0)</v>
          </cell>
        </row>
        <row r="2">
          <cell r="B2" t="str">
            <v>KITAA</v>
          </cell>
          <cell r="C2">
            <v>79</v>
          </cell>
        </row>
        <row r="3">
          <cell r="B3" t="str">
            <v>KITAB</v>
          </cell>
          <cell r="C3">
            <v>158</v>
          </cell>
        </row>
        <row r="4">
          <cell r="B4" t="str">
            <v>KITAC</v>
          </cell>
          <cell r="C4">
            <v>68</v>
          </cell>
        </row>
        <row r="5">
          <cell r="B5" t="str">
            <v>KITAD</v>
          </cell>
          <cell r="C5">
            <v>66</v>
          </cell>
        </row>
        <row r="6">
          <cell r="B6" t="str">
            <v>KITAE</v>
          </cell>
          <cell r="C6">
            <v>79</v>
          </cell>
        </row>
        <row r="7">
          <cell r="B7" t="str">
            <v>KITAF</v>
          </cell>
          <cell r="C7">
            <v>122</v>
          </cell>
        </row>
        <row r="8">
          <cell r="B8" t="str">
            <v>KITAG</v>
          </cell>
          <cell r="C8">
            <v>41</v>
          </cell>
        </row>
        <row r="9">
          <cell r="B9" t="str">
            <v>KITAH</v>
          </cell>
          <cell r="C9">
            <v>192</v>
          </cell>
        </row>
        <row r="10">
          <cell r="B10" t="str">
            <v>KITAI</v>
          </cell>
          <cell r="C10">
            <v>89</v>
          </cell>
        </row>
        <row r="11">
          <cell r="B11" t="str">
            <v>KITAJ</v>
          </cell>
          <cell r="C11">
            <v>94</v>
          </cell>
        </row>
        <row r="12">
          <cell r="B12" t="str">
            <v>KITAK</v>
          </cell>
          <cell r="C12">
            <v>198</v>
          </cell>
        </row>
        <row r="13">
          <cell r="B13" t="str">
            <v>KITAAA</v>
          </cell>
          <cell r="C13">
            <v>0</v>
          </cell>
        </row>
        <row r="14">
          <cell r="B14" t="str">
            <v>KITAAB</v>
          </cell>
          <cell r="C14">
            <v>0</v>
          </cell>
        </row>
        <row r="15">
          <cell r="B15" t="str">
            <v>KITAAC</v>
          </cell>
          <cell r="C15">
            <v>0</v>
          </cell>
        </row>
        <row r="16">
          <cell r="B16" t="str">
            <v>KITAAD</v>
          </cell>
          <cell r="C16">
            <v>14340</v>
          </cell>
        </row>
        <row r="17">
          <cell r="B17" t="str">
            <v>KITAAE</v>
          </cell>
          <cell r="C17">
            <v>0</v>
          </cell>
        </row>
        <row r="18">
          <cell r="B18" t="str">
            <v>KITAAF</v>
          </cell>
          <cell r="C18">
            <v>107830</v>
          </cell>
        </row>
      </sheetData>
      <sheetData sheetId="2">
        <row r="1">
          <cell r="B1" t="str">
            <v>codice rif</v>
          </cell>
          <cell r="D1" t="str">
            <v>Week 31</v>
          </cell>
          <cell r="E1" t="str">
            <v>Week 32</v>
          </cell>
          <cell r="F1" t="str">
            <v>Week 33</v>
          </cell>
          <cell r="G1" t="str">
            <v>Week 34</v>
          </cell>
        </row>
        <row r="2">
          <cell r="B2" t="str">
            <v>KITAA</v>
          </cell>
          <cell r="D2">
            <v>40</v>
          </cell>
          <cell r="E2">
            <v>0</v>
          </cell>
          <cell r="F2">
            <v>0</v>
          </cell>
          <cell r="G2">
            <v>0</v>
          </cell>
          <cell r="H2">
            <v>32</v>
          </cell>
          <cell r="I2">
            <v>24</v>
          </cell>
          <cell r="J2">
            <v>24</v>
          </cell>
        </row>
        <row r="3">
          <cell r="B3" t="str">
            <v>KITAB</v>
          </cell>
          <cell r="D3">
            <v>60</v>
          </cell>
          <cell r="E3">
            <v>0</v>
          </cell>
          <cell r="F3">
            <v>0</v>
          </cell>
          <cell r="G3">
            <v>0</v>
          </cell>
          <cell r="H3">
            <v>48</v>
          </cell>
          <cell r="I3">
            <v>36</v>
          </cell>
          <cell r="J3">
            <v>36</v>
          </cell>
        </row>
        <row r="4">
          <cell r="B4" t="str">
            <v>KITAC</v>
          </cell>
          <cell r="D4">
            <v>20</v>
          </cell>
          <cell r="E4">
            <v>0</v>
          </cell>
          <cell r="F4">
            <v>0</v>
          </cell>
          <cell r="G4">
            <v>0</v>
          </cell>
          <cell r="H4">
            <v>16</v>
          </cell>
          <cell r="I4">
            <v>12</v>
          </cell>
          <cell r="J4">
            <v>12</v>
          </cell>
        </row>
        <row r="5">
          <cell r="B5" t="str">
            <v>KITAD</v>
          </cell>
          <cell r="D5">
            <v>20</v>
          </cell>
          <cell r="E5">
            <v>0</v>
          </cell>
          <cell r="F5">
            <v>0</v>
          </cell>
          <cell r="G5">
            <v>0</v>
          </cell>
          <cell r="H5">
            <v>16</v>
          </cell>
          <cell r="I5">
            <v>12</v>
          </cell>
          <cell r="J5">
            <v>12</v>
          </cell>
        </row>
        <row r="6">
          <cell r="B6" t="str">
            <v>KITAE</v>
          </cell>
          <cell r="D6">
            <v>20</v>
          </cell>
          <cell r="E6">
            <v>0</v>
          </cell>
          <cell r="F6">
            <v>0</v>
          </cell>
          <cell r="G6">
            <v>0</v>
          </cell>
          <cell r="H6">
            <v>16</v>
          </cell>
          <cell r="I6">
            <v>12</v>
          </cell>
          <cell r="J6">
            <v>12</v>
          </cell>
        </row>
        <row r="7">
          <cell r="B7" t="str">
            <v>KITAF</v>
          </cell>
          <cell r="D7">
            <v>40</v>
          </cell>
          <cell r="E7">
            <v>0</v>
          </cell>
          <cell r="F7">
            <v>0</v>
          </cell>
          <cell r="G7">
            <v>0</v>
          </cell>
          <cell r="H7">
            <v>32</v>
          </cell>
          <cell r="I7">
            <v>24</v>
          </cell>
          <cell r="J7">
            <v>24</v>
          </cell>
        </row>
        <row r="8">
          <cell r="B8" t="str">
            <v>KITAG</v>
          </cell>
          <cell r="D8">
            <v>10</v>
          </cell>
          <cell r="E8">
            <v>0</v>
          </cell>
          <cell r="F8">
            <v>0</v>
          </cell>
          <cell r="G8">
            <v>0</v>
          </cell>
          <cell r="H8">
            <v>8</v>
          </cell>
          <cell r="I8">
            <v>6</v>
          </cell>
          <cell r="J8">
            <v>6</v>
          </cell>
        </row>
        <row r="9">
          <cell r="B9" t="str">
            <v>KITAH</v>
          </cell>
          <cell r="D9">
            <v>80</v>
          </cell>
          <cell r="E9">
            <v>0</v>
          </cell>
          <cell r="F9">
            <v>0</v>
          </cell>
          <cell r="G9">
            <v>0</v>
          </cell>
          <cell r="H9">
            <v>64</v>
          </cell>
          <cell r="I9">
            <v>48</v>
          </cell>
          <cell r="J9">
            <v>48</v>
          </cell>
        </row>
        <row r="10">
          <cell r="B10" t="str">
            <v>KITAI</v>
          </cell>
          <cell r="D10">
            <v>20</v>
          </cell>
          <cell r="E10">
            <v>0</v>
          </cell>
          <cell r="F10">
            <v>0</v>
          </cell>
          <cell r="G10">
            <v>0</v>
          </cell>
          <cell r="H10">
            <v>16</v>
          </cell>
          <cell r="I10">
            <v>12</v>
          </cell>
          <cell r="J10">
            <v>12</v>
          </cell>
        </row>
        <row r="11">
          <cell r="B11" t="str">
            <v>KITAJ</v>
          </cell>
          <cell r="D11">
            <v>20</v>
          </cell>
          <cell r="E11">
            <v>0</v>
          </cell>
          <cell r="F11">
            <v>0</v>
          </cell>
          <cell r="G11">
            <v>0</v>
          </cell>
          <cell r="H11">
            <v>16</v>
          </cell>
          <cell r="I11">
            <v>12</v>
          </cell>
          <cell r="J11">
            <v>12</v>
          </cell>
        </row>
        <row r="12">
          <cell r="B12" t="str">
            <v>KITAK</v>
          </cell>
          <cell r="D12">
            <v>60</v>
          </cell>
          <cell r="E12">
            <v>0</v>
          </cell>
          <cell r="F12">
            <v>0</v>
          </cell>
          <cell r="G12">
            <v>0</v>
          </cell>
          <cell r="H12">
            <v>48</v>
          </cell>
          <cell r="I12">
            <v>36</v>
          </cell>
          <cell r="J12">
            <v>36</v>
          </cell>
        </row>
        <row r="13">
          <cell r="B13" t="str">
            <v>KITAAA</v>
          </cell>
          <cell r="D13">
            <v>16209</v>
          </cell>
          <cell r="E13">
            <v>2167</v>
          </cell>
          <cell r="F13">
            <v>7370</v>
          </cell>
          <cell r="G13">
            <v>1449</v>
          </cell>
          <cell r="H13">
            <v>4532</v>
          </cell>
          <cell r="I13">
            <v>14757</v>
          </cell>
          <cell r="J13">
            <v>7758</v>
          </cell>
        </row>
        <row r="14">
          <cell r="B14" t="str">
            <v>KITAAB</v>
          </cell>
          <cell r="D14">
            <v>5479</v>
          </cell>
          <cell r="E14">
            <v>2147</v>
          </cell>
          <cell r="F14">
            <v>8186</v>
          </cell>
          <cell r="G14">
            <v>0</v>
          </cell>
          <cell r="H14">
            <v>1728</v>
          </cell>
          <cell r="I14">
            <v>15456</v>
          </cell>
          <cell r="J14">
            <v>11447</v>
          </cell>
        </row>
        <row r="15">
          <cell r="B15" t="str">
            <v>KITAAC</v>
          </cell>
          <cell r="D15">
            <v>31</v>
          </cell>
          <cell r="E15">
            <v>31</v>
          </cell>
          <cell r="F15">
            <v>0</v>
          </cell>
          <cell r="G15">
            <v>0</v>
          </cell>
          <cell r="H15">
            <v>31</v>
          </cell>
          <cell r="I15">
            <v>78</v>
          </cell>
          <cell r="J15">
            <v>47</v>
          </cell>
        </row>
        <row r="16">
          <cell r="B16" t="str">
            <v>KITAAD</v>
          </cell>
          <cell r="D16">
            <v>478</v>
          </cell>
          <cell r="E16">
            <v>0</v>
          </cell>
          <cell r="F16">
            <v>0</v>
          </cell>
          <cell r="G16">
            <v>516</v>
          </cell>
          <cell r="H16">
            <v>1040</v>
          </cell>
          <cell r="I16">
            <v>824</v>
          </cell>
          <cell r="J16">
            <v>525</v>
          </cell>
        </row>
        <row r="17">
          <cell r="B17" t="str">
            <v>KITAAE</v>
          </cell>
          <cell r="D17">
            <v>17</v>
          </cell>
          <cell r="E17">
            <v>17</v>
          </cell>
          <cell r="F17">
            <v>0</v>
          </cell>
          <cell r="G17">
            <v>0</v>
          </cell>
          <cell r="H17">
            <v>17</v>
          </cell>
          <cell r="I17">
            <v>44</v>
          </cell>
          <cell r="J17">
            <v>26</v>
          </cell>
        </row>
        <row r="18">
          <cell r="B18" t="str">
            <v>KITAAF</v>
          </cell>
          <cell r="D18">
            <v>14353</v>
          </cell>
          <cell r="E18">
            <v>6451</v>
          </cell>
          <cell r="F18">
            <v>5881</v>
          </cell>
          <cell r="G18">
            <v>8229</v>
          </cell>
          <cell r="H18">
            <v>8334</v>
          </cell>
          <cell r="I18">
            <v>34303</v>
          </cell>
          <cell r="J18">
            <v>19911</v>
          </cell>
        </row>
      </sheetData>
      <sheetData sheetId="3">
        <row r="2">
          <cell r="D2"/>
          <cell r="E2"/>
        </row>
        <row r="3">
          <cell r="D3">
            <v>24</v>
          </cell>
          <cell r="E3"/>
        </row>
        <row r="4">
          <cell r="D4"/>
          <cell r="E4"/>
        </row>
        <row r="5">
          <cell r="D5"/>
          <cell r="E5"/>
        </row>
        <row r="6">
          <cell r="D6"/>
          <cell r="E6"/>
        </row>
        <row r="7">
          <cell r="D7">
            <v>24</v>
          </cell>
          <cell r="E7"/>
        </row>
        <row r="8">
          <cell r="D8"/>
          <cell r="E8"/>
        </row>
        <row r="9">
          <cell r="D9">
            <v>22</v>
          </cell>
        </row>
        <row r="10">
          <cell r="D10">
            <v>41</v>
          </cell>
          <cell r="E10"/>
        </row>
        <row r="11">
          <cell r="D11">
            <v>21</v>
          </cell>
          <cell r="E11"/>
        </row>
        <row r="12">
          <cell r="D12">
            <v>42</v>
          </cell>
          <cell r="E12"/>
        </row>
        <row r="13">
          <cell r="D13"/>
          <cell r="E13"/>
        </row>
        <row r="14">
          <cell r="D14"/>
          <cell r="E14"/>
        </row>
        <row r="15">
          <cell r="D15"/>
          <cell r="E15"/>
        </row>
        <row r="16">
          <cell r="D16">
            <v>14340</v>
          </cell>
          <cell r="E16"/>
        </row>
        <row r="17">
          <cell r="D17"/>
          <cell r="E17"/>
        </row>
        <row r="18">
          <cell r="D18">
            <v>29680</v>
          </cell>
          <cell r="E18"/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6AD2A-19AB-479B-B2DC-795C42D03996}">
  <dimension ref="A1:AR19"/>
  <sheetViews>
    <sheetView tabSelected="1" workbookViewId="0">
      <selection activeCell="T24" sqref="T24"/>
    </sheetView>
  </sheetViews>
  <sheetFormatPr defaultRowHeight="14.4" x14ac:dyDescent="0.3"/>
  <cols>
    <col min="5" max="5" width="10.44140625" bestFit="1" customWidth="1"/>
    <col min="6" max="6" width="11" bestFit="1" customWidth="1"/>
    <col min="7" max="7" width="9" bestFit="1" customWidth="1"/>
    <col min="8" max="8" width="9" customWidth="1"/>
    <col min="9" max="9" width="10.44140625" bestFit="1" customWidth="1"/>
    <col min="10" max="10" width="11" bestFit="1" customWidth="1"/>
    <col min="11" max="12" width="10" bestFit="1" customWidth="1"/>
    <col min="14" max="14" width="9.88671875" bestFit="1" customWidth="1"/>
    <col min="15" max="15" width="10.88671875" customWidth="1"/>
    <col min="16" max="17" width="11.44140625" bestFit="1" customWidth="1"/>
    <col min="18" max="19" width="10" bestFit="1" customWidth="1"/>
    <col min="24" max="24" width="10" customWidth="1"/>
  </cols>
  <sheetData>
    <row r="1" spans="1:44" ht="31.8" customHeight="1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44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1">
        <v>10</v>
      </c>
      <c r="I2" s="22">
        <f t="shared" ref="I2:I18" si="0">G2/2</f>
        <v>32.226923076923079</v>
      </c>
      <c r="J2" s="23">
        <f>G2</f>
        <v>64.453846153846158</v>
      </c>
      <c r="K2" s="23">
        <f t="shared" ref="K2:K18" si="1">J2+F2</f>
        <v>187.22307692307692</v>
      </c>
      <c r="L2" s="23">
        <f t="shared" ref="L2:L18" si="2">K2+E2</f>
        <v>224.05384615384614</v>
      </c>
      <c r="M2" s="24">
        <f>_xlfn.XLOOKUP(B2,'[2]ON-HAND'!$B:$B,'[2]ON-HAND'!$D:$D)</f>
        <v>64</v>
      </c>
      <c r="N2" s="24">
        <f>_xlfn.XLOOKUP(B2,'[2]ON-ORDER'!$B:$B,'[2]ON-ORDER'!$C:$C)</f>
        <v>79</v>
      </c>
      <c r="O2" s="24">
        <f>_xlfn.XLOOKUP(B2,'[2]SALES ORDER'!$B:$B,'[2]SALES ORDER'!$D:$D)</f>
        <v>40</v>
      </c>
      <c r="P2" s="23">
        <f>$J2-'[2]SALES ORDER'!E2</f>
        <v>64.453846153846158</v>
      </c>
      <c r="Q2" s="23">
        <f>$J2-'[2]SALES ORDER'!F2</f>
        <v>64.453846153846158</v>
      </c>
      <c r="R2" s="23">
        <f>M2+N2-O2</f>
        <v>103</v>
      </c>
      <c r="S2" s="23">
        <f>M2+[2]ARRIVI!D2-'[2]SALES ORDER'!D2</f>
        <v>24</v>
      </c>
      <c r="T2" s="25">
        <f>R2/L2</f>
        <v>0.45971092113846262</v>
      </c>
      <c r="U2" s="23">
        <f>L2-R2</f>
        <v>121.05384615384614</v>
      </c>
      <c r="V2" s="23">
        <v>122</v>
      </c>
      <c r="W2" s="25">
        <f>U2/V2</f>
        <v>0.99224464060529616</v>
      </c>
      <c r="X2" s="23" t="s">
        <v>39</v>
      </c>
      <c r="Y2" s="31">
        <v>30</v>
      </c>
      <c r="Z2" s="23" t="s">
        <v>40</v>
      </c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4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21">
        <v>10</v>
      </c>
      <c r="I3" s="22">
        <f t="shared" si="0"/>
        <v>48.340384615384608</v>
      </c>
      <c r="J3" s="23">
        <f t="shared" ref="J3:J18" si="3">G3</f>
        <v>96.680769230769215</v>
      </c>
      <c r="K3" s="23">
        <f t="shared" si="1"/>
        <v>280.8346153846154</v>
      </c>
      <c r="L3" s="23">
        <f t="shared" si="2"/>
        <v>336.08076923076925</v>
      </c>
      <c r="M3" s="24">
        <f>_xlfn.XLOOKUP(B3,'[2]ON-HAND'!$B:$B,'[2]ON-HAND'!$D:$D)</f>
        <v>48</v>
      </c>
      <c r="N3" s="24">
        <f>_xlfn.XLOOKUP(B3,'[2]ON-ORDER'!$B:$B,'[2]ON-ORDER'!$C:$C)</f>
        <v>158</v>
      </c>
      <c r="O3" s="24">
        <f>_xlfn.XLOOKUP(B3,'[2]SALES ORDER'!$B:$B,'[2]SALES ORDER'!$D:$D)</f>
        <v>60</v>
      </c>
      <c r="P3" s="23">
        <f>$J3-'[2]SALES ORDER'!E3</f>
        <v>96.680769230769215</v>
      </c>
      <c r="Q3" s="23">
        <f>$J3-'[2]SALES ORDER'!F3</f>
        <v>96.680769230769215</v>
      </c>
      <c r="R3" s="23">
        <f t="shared" ref="R3:R18" si="4">M3+N3-O3</f>
        <v>146</v>
      </c>
      <c r="S3" s="23">
        <f>M3+[2]ARRIVI!D3-'[2]SALES ORDER'!D3</f>
        <v>12</v>
      </c>
      <c r="T3" s="25">
        <f t="shared" ref="T3:T18" si="5">R3/L3</f>
        <v>0.43441938178780282</v>
      </c>
      <c r="U3" s="23">
        <f t="shared" ref="U3:U12" si="6">L3-R3</f>
        <v>190.08076923076925</v>
      </c>
      <c r="V3" s="23">
        <v>191</v>
      </c>
      <c r="W3" s="25">
        <f t="shared" ref="W3:W12" si="7">U3/V3</f>
        <v>0.99518727345952485</v>
      </c>
      <c r="X3" s="23" t="s">
        <v>39</v>
      </c>
      <c r="Y3" s="31">
        <v>30</v>
      </c>
      <c r="Z3" s="23" t="s">
        <v>40</v>
      </c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21">
        <v>10</v>
      </c>
      <c r="I4" s="22">
        <f t="shared" si="0"/>
        <v>16.113461538461539</v>
      </c>
      <c r="J4" s="23">
        <f t="shared" si="3"/>
        <v>32.226923076923079</v>
      </c>
      <c r="K4" s="23">
        <f t="shared" si="1"/>
        <v>93.611538461538458</v>
      </c>
      <c r="L4" s="23">
        <f t="shared" si="2"/>
        <v>112.02692307692307</v>
      </c>
      <c r="M4" s="24">
        <f>_xlfn.XLOOKUP(B4,'[2]ON-HAND'!$B:$B,'[2]ON-HAND'!$D:$D)</f>
        <v>38</v>
      </c>
      <c r="N4" s="24">
        <f>_xlfn.XLOOKUP(B4,'[2]ON-ORDER'!$B:$B,'[2]ON-ORDER'!$C:$C)</f>
        <v>68</v>
      </c>
      <c r="O4" s="24">
        <f>_xlfn.XLOOKUP(B4,'[2]SALES ORDER'!$B:$B,'[2]SALES ORDER'!$D:$D)</f>
        <v>20</v>
      </c>
      <c r="P4" s="23">
        <f>$J4-'[2]SALES ORDER'!E4</f>
        <v>32.226923076923079</v>
      </c>
      <c r="Q4" s="23">
        <f>$J4-'[2]SALES ORDER'!F4</f>
        <v>32.226923076923079</v>
      </c>
      <c r="R4" s="23">
        <f t="shared" si="4"/>
        <v>86</v>
      </c>
      <c r="S4" s="23">
        <f>M4+[2]ARRIVI!D4-'[2]SALES ORDER'!D4</f>
        <v>18</v>
      </c>
      <c r="T4" s="25">
        <f t="shared" si="5"/>
        <v>0.76767260617296673</v>
      </c>
      <c r="U4" s="23">
        <f t="shared" si="6"/>
        <v>26.026923076923069</v>
      </c>
      <c r="V4" s="23">
        <v>27</v>
      </c>
      <c r="W4" s="25">
        <f t="shared" si="7"/>
        <v>0.96396011396011361</v>
      </c>
      <c r="X4" s="23" t="s">
        <v>39</v>
      </c>
      <c r="Y4" s="31">
        <v>30</v>
      </c>
      <c r="Z4" s="23" t="s">
        <v>40</v>
      </c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21">
        <v>10</v>
      </c>
      <c r="I5" s="22">
        <f t="shared" si="0"/>
        <v>16.113461538461539</v>
      </c>
      <c r="J5" s="23">
        <f t="shared" si="3"/>
        <v>32.226923076923079</v>
      </c>
      <c r="K5" s="23">
        <f t="shared" si="1"/>
        <v>93.611538461538458</v>
      </c>
      <c r="L5" s="23">
        <f t="shared" si="2"/>
        <v>112.02692307692307</v>
      </c>
      <c r="M5" s="24">
        <f>_xlfn.XLOOKUP(B5,'[2]ON-HAND'!$B:$B,'[2]ON-HAND'!$D:$D)</f>
        <v>38</v>
      </c>
      <c r="N5" s="24">
        <f>_xlfn.XLOOKUP(B5,'[2]ON-ORDER'!$B:$B,'[2]ON-ORDER'!$C:$C)</f>
        <v>66</v>
      </c>
      <c r="O5" s="24">
        <f>_xlfn.XLOOKUP(B5,'[2]SALES ORDER'!$B:$B,'[2]SALES ORDER'!$D:$D)</f>
        <v>20</v>
      </c>
      <c r="P5" s="23">
        <f>$J5-'[2]SALES ORDER'!E5</f>
        <v>32.226923076923079</v>
      </c>
      <c r="Q5" s="23">
        <f>$J5-'[2]SALES ORDER'!F5</f>
        <v>32.226923076923079</v>
      </c>
      <c r="R5" s="23">
        <f t="shared" si="4"/>
        <v>84</v>
      </c>
      <c r="S5" s="23">
        <f>M5+[2]ARRIVI!D5-'[2]SALES ORDER'!D5</f>
        <v>18</v>
      </c>
      <c r="T5" s="25">
        <f t="shared" si="5"/>
        <v>0.74981975486661867</v>
      </c>
      <c r="U5" s="23">
        <f t="shared" si="6"/>
        <v>28.026923076923069</v>
      </c>
      <c r="V5" s="23">
        <v>29</v>
      </c>
      <c r="W5" s="25">
        <f t="shared" si="7"/>
        <v>0.96644562334217476</v>
      </c>
      <c r="X5" s="23" t="s">
        <v>39</v>
      </c>
      <c r="Y5" s="31">
        <v>30</v>
      </c>
      <c r="Z5" s="23" t="s">
        <v>40</v>
      </c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14">
        <v>10</v>
      </c>
      <c r="I6" s="15">
        <f t="shared" si="0"/>
        <v>16.113461538461539</v>
      </c>
      <c r="J6" s="16">
        <f t="shared" si="3"/>
        <v>32.226923076923079</v>
      </c>
      <c r="K6" s="16">
        <f t="shared" si="1"/>
        <v>93.611538461538458</v>
      </c>
      <c r="L6" s="16">
        <f t="shared" si="2"/>
        <v>112.02692307692307</v>
      </c>
      <c r="M6" s="17">
        <f>_xlfn.XLOOKUP(B6,'[2]ON-HAND'!$B:$B,'[2]ON-HAND'!$D:$D)</f>
        <v>38</v>
      </c>
      <c r="N6" s="17">
        <f>_xlfn.XLOOKUP(B6,'[2]ON-ORDER'!$B:$B,'[2]ON-ORDER'!$C:$C)</f>
        <v>79</v>
      </c>
      <c r="O6" s="17">
        <f>_xlfn.XLOOKUP(B6,'[2]SALES ORDER'!$B:$B,'[2]SALES ORDER'!$D:$D)</f>
        <v>20</v>
      </c>
      <c r="P6" s="16">
        <f>$J6-'[2]SALES ORDER'!E6</f>
        <v>32.226923076923079</v>
      </c>
      <c r="Q6" s="16">
        <f>$J6-'[2]SALES ORDER'!F6</f>
        <v>32.226923076923079</v>
      </c>
      <c r="R6" s="16">
        <f t="shared" si="4"/>
        <v>97</v>
      </c>
      <c r="S6" s="28">
        <f>M6+[2]ARRIVI!D6-'[2]SALES ORDER'!D6</f>
        <v>18</v>
      </c>
      <c r="T6" s="18">
        <f t="shared" si="5"/>
        <v>0.86586328835788107</v>
      </c>
      <c r="U6" s="16"/>
      <c r="V6" s="16"/>
      <c r="W6" s="16"/>
      <c r="X6" s="16"/>
      <c r="Y6" s="32"/>
      <c r="Z6" s="16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1">
        <v>10</v>
      </c>
      <c r="I7" s="22">
        <f t="shared" si="0"/>
        <v>32.226923076923079</v>
      </c>
      <c r="J7" s="23">
        <f t="shared" si="3"/>
        <v>64.453846153846158</v>
      </c>
      <c r="K7" s="23">
        <f t="shared" si="1"/>
        <v>187.22307692307692</v>
      </c>
      <c r="L7" s="23">
        <f t="shared" si="2"/>
        <v>224.05384615384614</v>
      </c>
      <c r="M7" s="24">
        <f>_xlfn.XLOOKUP(B7,'[2]ON-HAND'!$B:$B,'[2]ON-HAND'!$D:$D)</f>
        <v>60</v>
      </c>
      <c r="N7" s="24">
        <f>_xlfn.XLOOKUP(B7,'[2]ON-ORDER'!$B:$B,'[2]ON-ORDER'!$C:$C)</f>
        <v>122</v>
      </c>
      <c r="O7" s="24">
        <f>_xlfn.XLOOKUP(B7,'[2]SALES ORDER'!$B:$B,'[2]SALES ORDER'!$D:$D)</f>
        <v>40</v>
      </c>
      <c r="P7" s="23">
        <f>$J7-'[2]SALES ORDER'!E7</f>
        <v>64.453846153846158</v>
      </c>
      <c r="Q7" s="23">
        <f>$J7-'[2]SALES ORDER'!F7</f>
        <v>64.453846153846158</v>
      </c>
      <c r="R7" s="23">
        <f t="shared" si="4"/>
        <v>142</v>
      </c>
      <c r="S7" s="23">
        <f>M7+[2]ARRIVI!D7-'[2]SALES ORDER'!D7</f>
        <v>44</v>
      </c>
      <c r="T7" s="25">
        <f t="shared" si="5"/>
        <v>0.63377622137535627</v>
      </c>
      <c r="U7" s="23">
        <f t="shared" si="6"/>
        <v>82.053846153846138</v>
      </c>
      <c r="V7" s="23">
        <v>83</v>
      </c>
      <c r="W7" s="25">
        <f t="shared" si="7"/>
        <v>0.9886005560704354</v>
      </c>
      <c r="X7" s="23" t="s">
        <v>39</v>
      </c>
      <c r="Y7" s="31">
        <v>30</v>
      </c>
      <c r="Z7" s="23" t="s">
        <v>40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</row>
    <row r="8" spans="1:44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14">
        <v>10</v>
      </c>
      <c r="I8" s="15">
        <f t="shared" si="0"/>
        <v>8.0567307692307697</v>
      </c>
      <c r="J8" s="16">
        <f t="shared" si="3"/>
        <v>16.113461538461539</v>
      </c>
      <c r="K8" s="16">
        <f t="shared" si="1"/>
        <v>46.805769230769229</v>
      </c>
      <c r="L8" s="16">
        <f t="shared" si="2"/>
        <v>56.013461538461534</v>
      </c>
      <c r="M8" s="17">
        <f>_xlfn.XLOOKUP(B8,'[2]ON-HAND'!$B:$B,'[2]ON-HAND'!$D:$D)</f>
        <v>19</v>
      </c>
      <c r="N8" s="17">
        <f>_xlfn.XLOOKUP(B8,'[2]ON-ORDER'!$B:$B,'[2]ON-ORDER'!$C:$C)</f>
        <v>41</v>
      </c>
      <c r="O8" s="17">
        <f>_xlfn.XLOOKUP(B8,'[2]SALES ORDER'!$B:$B,'[2]SALES ORDER'!$D:$D)</f>
        <v>10</v>
      </c>
      <c r="P8" s="16">
        <f>$J8-'[2]SALES ORDER'!E8</f>
        <v>16.113461538461539</v>
      </c>
      <c r="Q8" s="16">
        <f>$J8-'[2]SALES ORDER'!F8</f>
        <v>16.113461538461539</v>
      </c>
      <c r="R8" s="16">
        <f t="shared" si="4"/>
        <v>50</v>
      </c>
      <c r="S8" s="28">
        <f>M8+[2]ARRIVI!D8-'[2]SALES ORDER'!D8</f>
        <v>9</v>
      </c>
      <c r="T8" s="18">
        <f t="shared" si="5"/>
        <v>0.89264256531740316</v>
      </c>
      <c r="U8" s="16"/>
      <c r="V8" s="16"/>
      <c r="W8" s="16"/>
      <c r="X8" s="16"/>
      <c r="Y8" s="32"/>
      <c r="Z8" s="16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</row>
    <row r="9" spans="1:44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1">
        <v>10</v>
      </c>
      <c r="I9" s="22">
        <f t="shared" si="0"/>
        <v>64.453846153846158</v>
      </c>
      <c r="J9" s="23">
        <f t="shared" si="3"/>
        <v>128.90769230769232</v>
      </c>
      <c r="K9" s="23">
        <f t="shared" si="1"/>
        <v>374.44615384615383</v>
      </c>
      <c r="L9" s="23">
        <f t="shared" si="2"/>
        <v>448.10769230769228</v>
      </c>
      <c r="M9" s="24">
        <f>_xlfn.XLOOKUP(B9,'[2]ON-HAND'!$B:$B,'[2]ON-HAND'!$D:$D)</f>
        <v>64</v>
      </c>
      <c r="N9" s="24">
        <f>_xlfn.XLOOKUP(B9,'[2]ON-ORDER'!$B:$B,'[2]ON-ORDER'!$C:$C)</f>
        <v>192</v>
      </c>
      <c r="O9" s="24">
        <f>_xlfn.XLOOKUP(B9,'[2]SALES ORDER'!$B:$B,'[2]SALES ORDER'!$D:$D)</f>
        <v>80</v>
      </c>
      <c r="P9" s="23">
        <f>$J9-'[2]SALES ORDER'!E9</f>
        <v>128.90769230769232</v>
      </c>
      <c r="Q9" s="23">
        <f>$J9-'[2]SALES ORDER'!F9</f>
        <v>128.90769230769232</v>
      </c>
      <c r="R9" s="23">
        <f t="shared" si="4"/>
        <v>176</v>
      </c>
      <c r="S9" s="23">
        <f>M9+[2]ARRIVI!D9-'[2]SALES ORDER'!D9</f>
        <v>6</v>
      </c>
      <c r="T9" s="25">
        <f t="shared" si="5"/>
        <v>0.3927627287396574</v>
      </c>
      <c r="U9" s="23">
        <f t="shared" si="6"/>
        <v>272.10769230769228</v>
      </c>
      <c r="V9" s="23">
        <v>273</v>
      </c>
      <c r="W9" s="25">
        <f t="shared" si="7"/>
        <v>0.9967314736545505</v>
      </c>
      <c r="X9" s="23" t="s">
        <v>39</v>
      </c>
      <c r="Y9" s="31">
        <v>30</v>
      </c>
      <c r="Z9" s="23" t="s">
        <v>40</v>
      </c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</row>
    <row r="10" spans="1:44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14">
        <v>10</v>
      </c>
      <c r="I10" s="15">
        <f t="shared" si="0"/>
        <v>16.113461538461539</v>
      </c>
      <c r="J10" s="16">
        <f t="shared" si="3"/>
        <v>32.226923076923079</v>
      </c>
      <c r="K10" s="16">
        <f t="shared" si="1"/>
        <v>93.611538461538458</v>
      </c>
      <c r="L10" s="16">
        <f t="shared" si="2"/>
        <v>112.02692307692307</v>
      </c>
      <c r="M10" s="17">
        <f>_xlfn.XLOOKUP(B10,'[2]ON-HAND'!$B:$B,'[2]ON-HAND'!$D:$D)</f>
        <v>16</v>
      </c>
      <c r="N10" s="17">
        <f>_xlfn.XLOOKUP(B10,'[2]ON-ORDER'!$B:$B,'[2]ON-ORDER'!$C:$C)</f>
        <v>89</v>
      </c>
      <c r="O10" s="17">
        <f>_xlfn.XLOOKUP(B10,'[2]SALES ORDER'!$B:$B,'[2]SALES ORDER'!$D:$D)</f>
        <v>20</v>
      </c>
      <c r="P10" s="16">
        <f>$J10-'[2]SALES ORDER'!E10</f>
        <v>32.226923076923079</v>
      </c>
      <c r="Q10" s="16">
        <f>$J10-'[2]SALES ORDER'!F10</f>
        <v>32.226923076923079</v>
      </c>
      <c r="R10" s="16">
        <f t="shared" si="4"/>
        <v>85</v>
      </c>
      <c r="S10" s="28">
        <f>M10+[2]ARRIVI!D10-'[2]SALES ORDER'!D10</f>
        <v>37</v>
      </c>
      <c r="T10" s="18">
        <f t="shared" si="5"/>
        <v>0.7587461805197927</v>
      </c>
      <c r="U10" s="16"/>
      <c r="V10" s="16"/>
      <c r="W10" s="16"/>
      <c r="X10" s="16"/>
      <c r="Y10" s="32"/>
      <c r="Z10" s="16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</row>
    <row r="11" spans="1:44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14">
        <v>10</v>
      </c>
      <c r="I11" s="15">
        <f t="shared" si="0"/>
        <v>16.113461538461539</v>
      </c>
      <c r="J11" s="16">
        <f t="shared" si="3"/>
        <v>32.226923076923079</v>
      </c>
      <c r="K11" s="16">
        <f t="shared" si="1"/>
        <v>93.611538461538458</v>
      </c>
      <c r="L11" s="16">
        <f t="shared" si="2"/>
        <v>112.02692307692307</v>
      </c>
      <c r="M11" s="17">
        <f>_xlfn.XLOOKUP(B11,'[2]ON-HAND'!$B:$B,'[2]ON-HAND'!$D:$D)</f>
        <v>16</v>
      </c>
      <c r="N11" s="17">
        <f>_xlfn.XLOOKUP(B11,'[2]ON-ORDER'!$B:$B,'[2]ON-ORDER'!$C:$C)</f>
        <v>94</v>
      </c>
      <c r="O11" s="17">
        <f>_xlfn.XLOOKUP(B11,'[2]SALES ORDER'!$B:$B,'[2]SALES ORDER'!$D:$D)</f>
        <v>20</v>
      </c>
      <c r="P11" s="16">
        <f>$J11-'[2]SALES ORDER'!E11</f>
        <v>32.226923076923079</v>
      </c>
      <c r="Q11" s="16">
        <f>$J11-'[2]SALES ORDER'!F11</f>
        <v>32.226923076923079</v>
      </c>
      <c r="R11" s="16">
        <f t="shared" si="4"/>
        <v>90</v>
      </c>
      <c r="S11" s="28">
        <f>M11+[2]ARRIVI!D11-'[2]SALES ORDER'!D11</f>
        <v>17</v>
      </c>
      <c r="T11" s="18">
        <f t="shared" si="5"/>
        <v>0.80337830878566285</v>
      </c>
      <c r="U11" s="16"/>
      <c r="V11" s="16"/>
      <c r="W11" s="16"/>
      <c r="X11" s="16"/>
      <c r="Y11" s="32"/>
      <c r="Z11" s="16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</row>
    <row r="12" spans="1:44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1">
        <v>10</v>
      </c>
      <c r="I12" s="22">
        <f t="shared" si="0"/>
        <v>48.340384615384608</v>
      </c>
      <c r="J12" s="23">
        <f t="shared" si="3"/>
        <v>96.680769230769215</v>
      </c>
      <c r="K12" s="23">
        <f t="shared" si="1"/>
        <v>280.8346153846154</v>
      </c>
      <c r="L12" s="23">
        <f t="shared" si="2"/>
        <v>336.08076923076925</v>
      </c>
      <c r="M12" s="24">
        <f>_xlfn.XLOOKUP(B12,'[2]ON-HAND'!$B:$B,'[2]ON-HAND'!$D:$D)</f>
        <v>48</v>
      </c>
      <c r="N12" s="24">
        <f>_xlfn.XLOOKUP(B12,'[2]ON-ORDER'!$B:$B,'[2]ON-ORDER'!$C:$C)</f>
        <v>198</v>
      </c>
      <c r="O12" s="24">
        <f>_xlfn.XLOOKUP(B12,'[2]SALES ORDER'!$B:$B,'[2]SALES ORDER'!$D:$D)</f>
        <v>60</v>
      </c>
      <c r="P12" s="23">
        <f>$J12-'[2]SALES ORDER'!E12</f>
        <v>96.680769230769215</v>
      </c>
      <c r="Q12" s="23">
        <f>$J12-'[2]SALES ORDER'!F12</f>
        <v>96.680769230769215</v>
      </c>
      <c r="R12" s="23">
        <f t="shared" si="4"/>
        <v>186</v>
      </c>
      <c r="S12" s="23">
        <f>M12+[2]ARRIVI!D12-'[2]SALES ORDER'!D12</f>
        <v>30</v>
      </c>
      <c r="T12" s="25">
        <f t="shared" si="5"/>
        <v>0.55343839049678989</v>
      </c>
      <c r="U12" s="23">
        <f t="shared" si="6"/>
        <v>150.08076923076925</v>
      </c>
      <c r="V12" s="23">
        <v>151</v>
      </c>
      <c r="W12" s="25">
        <f t="shared" si="7"/>
        <v>0.99391237901171692</v>
      </c>
      <c r="X12" s="23" t="s">
        <v>39</v>
      </c>
      <c r="Y12" s="31">
        <v>30</v>
      </c>
      <c r="Z12" s="23" t="s">
        <v>40</v>
      </c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</row>
    <row r="13" spans="1:44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14">
        <v>10</v>
      </c>
      <c r="I13" s="15">
        <f t="shared" si="0"/>
        <v>10175.359269230768</v>
      </c>
      <c r="J13" s="16">
        <f t="shared" si="3"/>
        <v>20350.718538461537</v>
      </c>
      <c r="K13" s="16">
        <f t="shared" si="1"/>
        <v>40701.437076923074</v>
      </c>
      <c r="L13" s="16">
        <f t="shared" si="2"/>
        <v>56982.011907692307</v>
      </c>
      <c r="M13" s="17">
        <f>_xlfn.XLOOKUP(B13,'[2]ON-HAND'!$B:$B,'[2]ON-HAND'!$D:$D)</f>
        <v>64017.800999999898</v>
      </c>
      <c r="N13" s="17">
        <v>18376</v>
      </c>
      <c r="O13" s="17">
        <f>_xlfn.XLOOKUP(B13,'[2]SALES ORDER'!$B:$B,'[2]SALES ORDER'!$D:$D)</f>
        <v>16209</v>
      </c>
      <c r="P13" s="16">
        <f>$J13-'[2]SALES ORDER'!E13</f>
        <v>18183.718538461537</v>
      </c>
      <c r="Q13" s="16">
        <f>$J13-'[2]SALES ORDER'!F13</f>
        <v>12980.718538461537</v>
      </c>
      <c r="R13" s="16">
        <f t="shared" si="4"/>
        <v>66184.80099999989</v>
      </c>
      <c r="S13" s="28">
        <f>M13+[2]ARRIVI!D13-'[2]SALES ORDER'!D13</f>
        <v>47808.800999999898</v>
      </c>
      <c r="T13" s="18">
        <f t="shared" si="5"/>
        <v>1.1615034075528183</v>
      </c>
      <c r="U13" s="16"/>
      <c r="V13" s="16"/>
      <c r="W13" s="16"/>
      <c r="X13" s="16"/>
      <c r="Y13" s="32"/>
      <c r="Z13" s="16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</row>
    <row r="14" spans="1:44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14">
        <v>10</v>
      </c>
      <c r="I14" s="15">
        <f t="shared" si="0"/>
        <v>7323.7448509615397</v>
      </c>
      <c r="J14" s="16">
        <f t="shared" si="3"/>
        <v>14647.489701923079</v>
      </c>
      <c r="K14" s="16">
        <f t="shared" si="1"/>
        <v>31387.477932692316</v>
      </c>
      <c r="L14" s="16">
        <f t="shared" si="2"/>
        <v>43105.469694230778</v>
      </c>
      <c r="M14" s="17">
        <f>_xlfn.XLOOKUP(B14,'[2]ON-HAND'!$B:$B,'[2]ON-HAND'!$D:$D)</f>
        <v>49684.271999999903</v>
      </c>
      <c r="N14" s="17">
        <v>7626</v>
      </c>
      <c r="O14" s="17">
        <f>_xlfn.XLOOKUP(B14,'[2]SALES ORDER'!$B:$B,'[2]SALES ORDER'!$D:$D)</f>
        <v>5479</v>
      </c>
      <c r="P14" s="16">
        <f>$J14-'[2]SALES ORDER'!E14</f>
        <v>12500.489701923079</v>
      </c>
      <c r="Q14" s="16">
        <f>$J14-'[2]SALES ORDER'!F14</f>
        <v>6461.4897019230793</v>
      </c>
      <c r="R14" s="16">
        <f t="shared" si="4"/>
        <v>51831.271999999903</v>
      </c>
      <c r="S14" s="28">
        <f>M14+[2]ARRIVI!D14-'[2]SALES ORDER'!D14</f>
        <v>44205.271999999903</v>
      </c>
      <c r="T14" s="18">
        <f t="shared" si="5"/>
        <v>1.2024291201943911</v>
      </c>
      <c r="U14" s="16"/>
      <c r="V14" s="16"/>
      <c r="W14" s="16"/>
      <c r="X14" s="16"/>
      <c r="Y14" s="32"/>
      <c r="Z14" s="16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14">
        <v>10</v>
      </c>
      <c r="I15" s="15">
        <f t="shared" si="0"/>
        <v>74.958668750000001</v>
      </c>
      <c r="J15" s="16">
        <f t="shared" si="3"/>
        <v>149.9173375</v>
      </c>
      <c r="K15" s="16">
        <f t="shared" si="1"/>
        <v>435.47417083333335</v>
      </c>
      <c r="L15" s="16">
        <f t="shared" si="2"/>
        <v>521.14122083333336</v>
      </c>
      <c r="M15" s="17">
        <f>_xlfn.XLOOKUP(B15,'[2]ON-HAND'!$B:$B,'[2]ON-HAND'!$D:$D)</f>
        <v>994.04499999999905</v>
      </c>
      <c r="N15" s="17">
        <f>_xlfn.XLOOKUP(B15,'[2]ON-ORDER'!$B:$B,'[2]ON-ORDER'!$C:$C)</f>
        <v>0</v>
      </c>
      <c r="O15" s="17">
        <f>_xlfn.XLOOKUP(B15,'[2]SALES ORDER'!$B:$B,'[2]SALES ORDER'!$D:$D)</f>
        <v>31</v>
      </c>
      <c r="P15" s="16">
        <f>$J15-'[2]SALES ORDER'!E15</f>
        <v>118.9173375</v>
      </c>
      <c r="Q15" s="16">
        <f>$J15-'[2]SALES ORDER'!F15</f>
        <v>149.9173375</v>
      </c>
      <c r="R15" s="16">
        <f t="shared" si="4"/>
        <v>963.04499999999905</v>
      </c>
      <c r="S15" s="28">
        <f>M15+[2]ARRIVI!D15-'[2]SALES ORDER'!D15</f>
        <v>963.04499999999905</v>
      </c>
      <c r="T15" s="18">
        <f t="shared" si="5"/>
        <v>1.84795399308471</v>
      </c>
      <c r="U15" s="16"/>
      <c r="V15" s="16"/>
      <c r="W15" s="16"/>
      <c r="X15" s="16"/>
      <c r="Y15" s="32"/>
      <c r="Z15" s="16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</row>
    <row r="16" spans="1:44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14">
        <v>10</v>
      </c>
      <c r="I16" s="15">
        <f t="shared" si="0"/>
        <v>6190.625</v>
      </c>
      <c r="J16" s="16">
        <f t="shared" si="3"/>
        <v>12381.25</v>
      </c>
      <c r="K16" s="16">
        <f t="shared" si="1"/>
        <v>16871.43609090909</v>
      </c>
      <c r="L16" s="16">
        <f t="shared" si="2"/>
        <v>23946.43609090909</v>
      </c>
      <c r="M16" s="17">
        <f>_xlfn.XLOOKUP(B16,'[2]ON-HAND'!$B:$B,'[2]ON-HAND'!$D:$D)</f>
        <v>1383.202</v>
      </c>
      <c r="N16" s="17">
        <f>_xlfn.XLOOKUP(B16,'[2]ON-ORDER'!$B:$B,'[2]ON-ORDER'!$C:$C)</f>
        <v>14340</v>
      </c>
      <c r="O16" s="17">
        <f>_xlfn.XLOOKUP(B16,'[2]SALES ORDER'!$B:$B,'[2]SALES ORDER'!$D:$D)</f>
        <v>478</v>
      </c>
      <c r="P16" s="16">
        <f>$J16-'[2]SALES ORDER'!E16</f>
        <v>12381.25</v>
      </c>
      <c r="Q16" s="16">
        <f>$J16-'[2]SALES ORDER'!F16</f>
        <v>12381.25</v>
      </c>
      <c r="R16" s="16">
        <f t="shared" si="4"/>
        <v>15245.201999999999</v>
      </c>
      <c r="S16" s="28">
        <f>M16+[2]ARRIVI!D16-'[2]SALES ORDER'!D16</f>
        <v>15245.201999999999</v>
      </c>
      <c r="T16" s="18">
        <f t="shared" si="5"/>
        <v>0.63663761664257068</v>
      </c>
      <c r="U16" s="16"/>
      <c r="V16" s="16"/>
      <c r="W16" s="16"/>
      <c r="X16" s="16"/>
      <c r="Y16" s="32"/>
      <c r="Z16" s="16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</row>
    <row r="17" spans="1:44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14">
        <v>10</v>
      </c>
      <c r="I17" s="15">
        <f t="shared" si="0"/>
        <v>41.926850000000002</v>
      </c>
      <c r="J17" s="16">
        <f t="shared" si="3"/>
        <v>83.853700000000003</v>
      </c>
      <c r="K17" s="16">
        <f t="shared" si="1"/>
        <v>243.57503333333332</v>
      </c>
      <c r="L17" s="16">
        <f t="shared" si="2"/>
        <v>291.4914333333333</v>
      </c>
      <c r="M17" s="17">
        <f>_xlfn.XLOOKUP(B17,'[2]ON-HAND'!$B:$B,'[2]ON-HAND'!$D:$D)</f>
        <v>298.51999999999902</v>
      </c>
      <c r="N17" s="17">
        <f>_xlfn.XLOOKUP(B17,'[2]ON-ORDER'!$B:$B,'[2]ON-ORDER'!$C:$C)</f>
        <v>0</v>
      </c>
      <c r="O17" s="17">
        <f>_xlfn.XLOOKUP(B17,'[2]SALES ORDER'!$B:$B,'[2]SALES ORDER'!$D:$D)</f>
        <v>17</v>
      </c>
      <c r="P17" s="16">
        <f>$J17-'[2]SALES ORDER'!E17</f>
        <v>66.853700000000003</v>
      </c>
      <c r="Q17" s="16">
        <f>$J17-'[2]SALES ORDER'!F17</f>
        <v>83.853700000000003</v>
      </c>
      <c r="R17" s="16">
        <f t="shared" si="4"/>
        <v>281.51999999999902</v>
      </c>
      <c r="S17" s="28">
        <f>M17+[2]ARRIVI!D17-'[2]SALES ORDER'!D17</f>
        <v>281.51999999999902</v>
      </c>
      <c r="T17" s="18">
        <f t="shared" si="5"/>
        <v>0.96579167621049256</v>
      </c>
      <c r="U17" s="16"/>
      <c r="V17" s="16"/>
      <c r="W17" s="16"/>
      <c r="X17" s="16"/>
      <c r="Y17" s="32"/>
      <c r="Z17" s="16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</row>
    <row r="18" spans="1:44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14">
        <v>10</v>
      </c>
      <c r="I18" s="15">
        <f t="shared" si="0"/>
        <v>26182.765612499996</v>
      </c>
      <c r="J18" s="16">
        <f t="shared" si="3"/>
        <v>52365.531224999992</v>
      </c>
      <c r="K18" s="16">
        <f t="shared" si="1"/>
        <v>152109.40022499999</v>
      </c>
      <c r="L18" s="16">
        <f t="shared" si="2"/>
        <v>182032.560925</v>
      </c>
      <c r="M18" s="17">
        <f>_xlfn.XLOOKUP(B18,'[2]ON-HAND'!$B:$B,'[2]ON-HAND'!$D:$D)</f>
        <v>95591.597999999896</v>
      </c>
      <c r="N18" s="17">
        <f>_xlfn.XLOOKUP(B18,'[2]ON-ORDER'!$B:$B,'[2]ON-ORDER'!$C:$C)</f>
        <v>107830</v>
      </c>
      <c r="O18" s="17">
        <f>_xlfn.XLOOKUP(B18,'[2]SALES ORDER'!$B:$B,'[2]SALES ORDER'!$D:$D)</f>
        <v>14353</v>
      </c>
      <c r="P18" s="16">
        <f>$J18-'[2]SALES ORDER'!E18</f>
        <v>45914.531224999992</v>
      </c>
      <c r="Q18" s="16">
        <f>$J18-'[2]SALES ORDER'!F18</f>
        <v>46484.531224999992</v>
      </c>
      <c r="R18" s="16">
        <f t="shared" si="4"/>
        <v>189068.59799999988</v>
      </c>
      <c r="S18" s="28">
        <f>M18+[2]ARRIVI!D18-'[2]SALES ORDER'!D18</f>
        <v>110918.5979999999</v>
      </c>
      <c r="T18" s="18">
        <f t="shared" si="5"/>
        <v>1.0386526291738478</v>
      </c>
      <c r="U18" s="16"/>
      <c r="V18" s="16"/>
      <c r="W18" s="16"/>
      <c r="X18" s="16"/>
      <c r="Y18" s="32"/>
      <c r="Z18" s="16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</row>
    <row r="19" spans="1:44" x14ac:dyDescent="0.3"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9E5A8-B1DA-4415-9A6A-9EB260CBD9EB}">
  <dimension ref="A1:Z19"/>
  <sheetViews>
    <sheetView topLeftCell="L1" workbookViewId="0">
      <selection activeCell="Z1" sqref="Z1"/>
    </sheetView>
  </sheetViews>
  <sheetFormatPr defaultRowHeight="14.4" x14ac:dyDescent="0.3"/>
  <cols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10.8867187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v>38.215384615384615</v>
      </c>
      <c r="F2" s="12">
        <v>127.38461538461539</v>
      </c>
      <c r="G2" s="39">
        <v>66.876923076923077</v>
      </c>
      <c r="H2" s="26">
        <v>10</v>
      </c>
      <c r="I2" s="27">
        <f t="shared" ref="I2:I18" si="0">G2/2</f>
        <v>33.438461538461539</v>
      </c>
      <c r="J2" s="28">
        <f>G2</f>
        <v>66.876923076923077</v>
      </c>
      <c r="K2" s="28">
        <f t="shared" ref="K2:K18" si="1">J2+F2</f>
        <v>194.26153846153846</v>
      </c>
      <c r="L2" s="28">
        <f t="shared" ref="L2:L18" si="2">K2+E2</f>
        <v>232.47692307692307</v>
      </c>
      <c r="M2" s="29">
        <v>93</v>
      </c>
      <c r="N2" s="29">
        <v>132</v>
      </c>
      <c r="O2" s="29">
        <v>28</v>
      </c>
      <c r="P2" s="28">
        <f>$J2-'SALES ORDER '!N2</f>
        <v>42.876923076923077</v>
      </c>
      <c r="Q2" s="28">
        <f>$J2-'SALES ORDER '!O2</f>
        <v>30.876923076923077</v>
      </c>
      <c r="R2" s="28">
        <f>M2+N2-O2</f>
        <v>197</v>
      </c>
      <c r="S2" s="29">
        <f>M2+'Arrivi MRP -&gt; DDMRP'!M3-'week 40'!O2</f>
        <v>65</v>
      </c>
      <c r="T2" s="30">
        <f>R2/L2</f>
        <v>0.84739593673482894</v>
      </c>
      <c r="U2" s="28"/>
      <c r="V2" s="28"/>
      <c r="W2" s="30"/>
      <c r="X2" s="28"/>
      <c r="Y2" s="38"/>
      <c r="Z2" s="28"/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v>57.323076923076925</v>
      </c>
      <c r="F3" s="12">
        <v>191.07692307692309</v>
      </c>
      <c r="G3" s="13">
        <v>100.31538461538462</v>
      </c>
      <c r="H3" s="26">
        <v>10</v>
      </c>
      <c r="I3" s="27">
        <f t="shared" si="0"/>
        <v>50.157692307692308</v>
      </c>
      <c r="J3" s="28">
        <f t="shared" ref="J3:J18" si="3">G3</f>
        <v>100.31538461538462</v>
      </c>
      <c r="K3" s="28">
        <f t="shared" si="1"/>
        <v>291.39230769230772</v>
      </c>
      <c r="L3" s="28">
        <f t="shared" si="2"/>
        <v>348.71538461538466</v>
      </c>
      <c r="M3" s="29">
        <v>139</v>
      </c>
      <c r="N3" s="29">
        <v>198</v>
      </c>
      <c r="O3" s="29">
        <v>42</v>
      </c>
      <c r="P3" s="28">
        <f>$J3-'SALES ORDER '!N3</f>
        <v>64.315384615384616</v>
      </c>
      <c r="Q3" s="28">
        <f>$J3-'SALES ORDER '!O3</f>
        <v>46.315384615384616</v>
      </c>
      <c r="R3" s="28">
        <f t="shared" ref="R3:R18" si="4">M3+N3-O3</f>
        <v>295</v>
      </c>
      <c r="S3" s="29">
        <f>M3+'Arrivi MRP -&gt; DDMRP'!M4-'week 40'!O3</f>
        <v>97</v>
      </c>
      <c r="T3" s="30">
        <f t="shared" ref="T3:T18" si="5">R3/L3</f>
        <v>0.84596210266251948</v>
      </c>
      <c r="U3" s="28"/>
      <c r="V3" s="28"/>
      <c r="W3" s="30"/>
      <c r="X3" s="28"/>
      <c r="Y3" s="38"/>
      <c r="Z3" s="28"/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v>19.107692307692307</v>
      </c>
      <c r="F4" s="12">
        <v>63.692307692307693</v>
      </c>
      <c r="G4" s="13">
        <v>33.438461538461539</v>
      </c>
      <c r="H4" s="26">
        <v>10</v>
      </c>
      <c r="I4" s="27">
        <f t="shared" si="0"/>
        <v>16.719230769230769</v>
      </c>
      <c r="J4" s="28">
        <f t="shared" si="3"/>
        <v>33.438461538461539</v>
      </c>
      <c r="K4" s="28">
        <f t="shared" si="1"/>
        <v>97.130769230769232</v>
      </c>
      <c r="L4" s="28">
        <f t="shared" si="2"/>
        <v>116.23846153846154</v>
      </c>
      <c r="M4" s="29">
        <v>47</v>
      </c>
      <c r="N4" s="29">
        <v>66</v>
      </c>
      <c r="O4" s="29">
        <v>14</v>
      </c>
      <c r="P4" s="28">
        <f>$J4-'SALES ORDER '!N4</f>
        <v>21.438461538461539</v>
      </c>
      <c r="Q4" s="28">
        <f>$J4-'SALES ORDER '!O4</f>
        <v>15.438461538461539</v>
      </c>
      <c r="R4" s="28">
        <f t="shared" si="4"/>
        <v>99</v>
      </c>
      <c r="S4" s="29">
        <f>M4+'Arrivi MRP -&gt; DDMRP'!M5-'week 40'!O4</f>
        <v>33</v>
      </c>
      <c r="T4" s="30">
        <f t="shared" si="5"/>
        <v>0.85169743895175698</v>
      </c>
      <c r="U4" s="28"/>
      <c r="V4" s="28"/>
      <c r="W4" s="30"/>
      <c r="X4" s="28"/>
      <c r="Y4" s="38"/>
      <c r="Z4" s="28"/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v>19.107692307692307</v>
      </c>
      <c r="F5" s="12">
        <v>63.692307692307693</v>
      </c>
      <c r="G5" s="13">
        <v>33.438461538461539</v>
      </c>
      <c r="H5" s="21">
        <v>10</v>
      </c>
      <c r="I5" s="22">
        <f t="shared" si="0"/>
        <v>16.719230769230769</v>
      </c>
      <c r="J5" s="23">
        <f t="shared" si="3"/>
        <v>33.438461538461539</v>
      </c>
      <c r="K5" s="23">
        <f t="shared" si="1"/>
        <v>97.130769230769232</v>
      </c>
      <c r="L5" s="23">
        <f t="shared" si="2"/>
        <v>116.23846153846154</v>
      </c>
      <c r="M5" s="24">
        <v>47</v>
      </c>
      <c r="N5" s="24">
        <v>52</v>
      </c>
      <c r="O5" s="24">
        <v>14</v>
      </c>
      <c r="P5" s="23">
        <f>$J5-'SALES ORDER '!N5</f>
        <v>21.438461538461539</v>
      </c>
      <c r="Q5" s="23">
        <f>$J5-'SALES ORDER '!O5</f>
        <v>15.438461538461539</v>
      </c>
      <c r="R5" s="23">
        <f t="shared" si="4"/>
        <v>85</v>
      </c>
      <c r="S5" s="24">
        <f>M5+'Arrivi MRP -&gt; DDMRP'!M6-'week 40'!O5</f>
        <v>33</v>
      </c>
      <c r="T5" s="25">
        <f t="shared" si="5"/>
        <v>0.7312553768777712</v>
      </c>
      <c r="U5" s="23">
        <f>L5-R5</f>
        <v>31.238461538461536</v>
      </c>
      <c r="V5" s="23">
        <v>32</v>
      </c>
      <c r="W5" s="23">
        <f>U5/V5</f>
        <v>0.97620192307692299</v>
      </c>
      <c r="X5" s="23" t="s">
        <v>68</v>
      </c>
      <c r="Y5" s="31">
        <v>30</v>
      </c>
      <c r="Z5" s="23" t="s">
        <v>76</v>
      </c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v>19.107692307692307</v>
      </c>
      <c r="F6" s="12">
        <v>63.692307692307693</v>
      </c>
      <c r="G6" s="13">
        <v>33.438461538461539</v>
      </c>
      <c r="H6" s="21">
        <v>10</v>
      </c>
      <c r="I6" s="22">
        <f t="shared" si="0"/>
        <v>16.719230769230769</v>
      </c>
      <c r="J6" s="23">
        <f t="shared" si="3"/>
        <v>33.438461538461539</v>
      </c>
      <c r="K6" s="23">
        <f t="shared" si="1"/>
        <v>97.130769230769232</v>
      </c>
      <c r="L6" s="23">
        <f t="shared" si="2"/>
        <v>116.23846153846154</v>
      </c>
      <c r="M6" s="24">
        <v>47</v>
      </c>
      <c r="N6" s="24">
        <v>52</v>
      </c>
      <c r="O6" s="24">
        <v>14</v>
      </c>
      <c r="P6" s="23">
        <f>$J6-'SALES ORDER '!N6</f>
        <v>21.438461538461539</v>
      </c>
      <c r="Q6" s="23">
        <f>$J6-'SALES ORDER '!O6</f>
        <v>15.438461538461539</v>
      </c>
      <c r="R6" s="23">
        <f t="shared" si="4"/>
        <v>85</v>
      </c>
      <c r="S6" s="24">
        <f>M6+'Arrivi MRP -&gt; DDMRP'!M7-'week 40'!O6</f>
        <v>63</v>
      </c>
      <c r="T6" s="25">
        <f t="shared" si="5"/>
        <v>0.7312553768777712</v>
      </c>
      <c r="U6" s="23">
        <f t="shared" ref="U6:U7" si="6">L6-R6</f>
        <v>31.238461538461536</v>
      </c>
      <c r="V6" s="23">
        <v>32</v>
      </c>
      <c r="W6" s="23">
        <f t="shared" ref="W6:W8" si="7">U6/V6</f>
        <v>0.97620192307692299</v>
      </c>
      <c r="X6" s="23" t="s">
        <v>68</v>
      </c>
      <c r="Y6" s="31">
        <v>30</v>
      </c>
      <c r="Z6" s="23" t="s">
        <v>76</v>
      </c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v>38.215384615384615</v>
      </c>
      <c r="F7" s="12">
        <v>127.38461538461539</v>
      </c>
      <c r="G7" s="13">
        <v>66.876923076923077</v>
      </c>
      <c r="H7" s="21">
        <v>10</v>
      </c>
      <c r="I7" s="22">
        <f t="shared" si="0"/>
        <v>33.438461538461539</v>
      </c>
      <c r="J7" s="23">
        <f t="shared" si="3"/>
        <v>66.876923076923077</v>
      </c>
      <c r="K7" s="23">
        <f t="shared" si="1"/>
        <v>194.26153846153846</v>
      </c>
      <c r="L7" s="23">
        <f t="shared" si="2"/>
        <v>232.47692307692307</v>
      </c>
      <c r="M7" s="24">
        <v>93</v>
      </c>
      <c r="N7" s="24">
        <v>104</v>
      </c>
      <c r="O7" s="24">
        <v>28</v>
      </c>
      <c r="P7" s="23">
        <f>$J7-'SALES ORDER '!N7</f>
        <v>42.876923076923077</v>
      </c>
      <c r="Q7" s="23">
        <f>$J7-'SALES ORDER '!O7</f>
        <v>30.876923076923077</v>
      </c>
      <c r="R7" s="23">
        <f t="shared" si="4"/>
        <v>169</v>
      </c>
      <c r="S7" s="24">
        <f>M7+'Arrivi MRP -&gt; DDMRP'!M8-'week 40'!O7</f>
        <v>65</v>
      </c>
      <c r="T7" s="25">
        <f t="shared" si="5"/>
        <v>0.72695387466084316</v>
      </c>
      <c r="U7" s="23">
        <f t="shared" si="6"/>
        <v>63.476923076923072</v>
      </c>
      <c r="V7" s="23">
        <v>64</v>
      </c>
      <c r="W7" s="23">
        <f t="shared" si="7"/>
        <v>0.99182692307692299</v>
      </c>
      <c r="X7" s="23" t="s">
        <v>68</v>
      </c>
      <c r="Y7" s="31">
        <v>30</v>
      </c>
      <c r="Z7" s="23" t="s">
        <v>76</v>
      </c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v>9.5538461538461537</v>
      </c>
      <c r="F8" s="12">
        <v>31.846153846153847</v>
      </c>
      <c r="G8" s="13">
        <v>16.719230769230769</v>
      </c>
      <c r="H8" s="21">
        <v>10</v>
      </c>
      <c r="I8" s="22">
        <f t="shared" si="0"/>
        <v>8.3596153846153847</v>
      </c>
      <c r="J8" s="23">
        <f t="shared" si="3"/>
        <v>16.719230769230769</v>
      </c>
      <c r="K8" s="23">
        <f t="shared" si="1"/>
        <v>48.565384615384616</v>
      </c>
      <c r="L8" s="23">
        <f t="shared" si="2"/>
        <v>58.119230769230768</v>
      </c>
      <c r="M8" s="24">
        <v>24</v>
      </c>
      <c r="N8" s="24">
        <v>33</v>
      </c>
      <c r="O8" s="24">
        <v>7</v>
      </c>
      <c r="P8" s="23">
        <f>$J8-'SALES ORDER '!N8</f>
        <v>10.719230769230769</v>
      </c>
      <c r="Q8" s="23">
        <f>$J8-'SALES ORDER '!O8</f>
        <v>7.7192307692307693</v>
      </c>
      <c r="R8" s="23">
        <f t="shared" si="4"/>
        <v>50</v>
      </c>
      <c r="S8" s="24">
        <f>M8+'Arrivi MRP -&gt; DDMRP'!M9-'week 40'!O8</f>
        <v>17</v>
      </c>
      <c r="T8" s="25">
        <f t="shared" si="5"/>
        <v>0.86030044338561318</v>
      </c>
      <c r="U8" s="23">
        <f>L8-R8</f>
        <v>8.1192307692307679</v>
      </c>
      <c r="V8" s="23">
        <v>9</v>
      </c>
      <c r="W8" s="23">
        <f t="shared" si="7"/>
        <v>0.90213675213675204</v>
      </c>
      <c r="X8" s="23" t="s">
        <v>68</v>
      </c>
      <c r="Y8" s="31">
        <v>30</v>
      </c>
      <c r="Z8" s="23" t="s">
        <v>76</v>
      </c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v>76.430769230769229</v>
      </c>
      <c r="F9" s="12">
        <v>254.76923076923077</v>
      </c>
      <c r="G9" s="13">
        <v>133.75384615384615</v>
      </c>
      <c r="H9" s="21">
        <v>10</v>
      </c>
      <c r="I9" s="22">
        <f t="shared" si="0"/>
        <v>66.876923076923077</v>
      </c>
      <c r="J9" s="23">
        <f t="shared" si="3"/>
        <v>133.75384615384615</v>
      </c>
      <c r="K9" s="23">
        <f t="shared" si="1"/>
        <v>388.52307692307693</v>
      </c>
      <c r="L9" s="23">
        <f t="shared" si="2"/>
        <v>464.95384615384614</v>
      </c>
      <c r="M9" s="24">
        <v>185</v>
      </c>
      <c r="N9" s="24">
        <v>208</v>
      </c>
      <c r="O9" s="24">
        <v>56</v>
      </c>
      <c r="P9" s="23">
        <f>$J9-'SALES ORDER '!N9</f>
        <v>85.753846153846155</v>
      </c>
      <c r="Q9" s="23">
        <f>$J9-'SALES ORDER '!O9</f>
        <v>61.753846153846155</v>
      </c>
      <c r="R9" s="23">
        <f t="shared" si="4"/>
        <v>337</v>
      </c>
      <c r="S9" s="24">
        <f>M9+'Arrivi MRP -&gt; DDMRP'!M10-'week 40'!O9</f>
        <v>129</v>
      </c>
      <c r="T9" s="25">
        <f t="shared" si="5"/>
        <v>0.72480312355237908</v>
      </c>
      <c r="U9" s="23">
        <f>L9-R9</f>
        <v>127.95384615384614</v>
      </c>
      <c r="V9" s="23">
        <v>128</v>
      </c>
      <c r="W9" s="23">
        <f>U9/V9</f>
        <v>0.99963942307692299</v>
      </c>
      <c r="X9" s="23" t="s">
        <v>68</v>
      </c>
      <c r="Y9" s="31">
        <v>30</v>
      </c>
      <c r="Z9" s="23" t="s">
        <v>76</v>
      </c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v>19.107692307692307</v>
      </c>
      <c r="F10" s="12">
        <v>63.692307692307693</v>
      </c>
      <c r="G10" s="13">
        <v>33.438461538461539</v>
      </c>
      <c r="H10" s="21">
        <v>10</v>
      </c>
      <c r="I10" s="22">
        <f t="shared" si="0"/>
        <v>16.719230769230769</v>
      </c>
      <c r="J10" s="23">
        <f t="shared" si="3"/>
        <v>33.438461538461539</v>
      </c>
      <c r="K10" s="23">
        <f t="shared" si="1"/>
        <v>97.130769230769232</v>
      </c>
      <c r="L10" s="23">
        <f t="shared" si="2"/>
        <v>116.23846153846154</v>
      </c>
      <c r="M10" s="24">
        <v>19</v>
      </c>
      <c r="N10" s="24">
        <v>94</v>
      </c>
      <c r="O10" s="24">
        <v>14</v>
      </c>
      <c r="P10" s="23">
        <f>$J10-'SALES ORDER '!N10</f>
        <v>21.438461538461539</v>
      </c>
      <c r="Q10" s="23">
        <f>$J10-'SALES ORDER '!O10</f>
        <v>15.438461538461539</v>
      </c>
      <c r="R10" s="23">
        <f t="shared" si="4"/>
        <v>99</v>
      </c>
      <c r="S10" s="24">
        <f>M10+'Arrivi MRP -&gt; DDMRP'!M11-'week 40'!O10</f>
        <v>5</v>
      </c>
      <c r="T10" s="25">
        <f t="shared" si="5"/>
        <v>0.85169743895175698</v>
      </c>
      <c r="U10" s="23">
        <f>L10-R10</f>
        <v>17.238461538461536</v>
      </c>
      <c r="V10" s="23">
        <v>18</v>
      </c>
      <c r="W10" s="23">
        <f>U10/V10</f>
        <v>0.95769230769230751</v>
      </c>
      <c r="X10" s="23" t="s">
        <v>68</v>
      </c>
      <c r="Y10" s="31">
        <v>30</v>
      </c>
      <c r="Z10" s="23" t="s">
        <v>76</v>
      </c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v>19.107692307692307</v>
      </c>
      <c r="F11" s="12">
        <v>63.692307692307693</v>
      </c>
      <c r="G11" s="13">
        <v>33.438461538461539</v>
      </c>
      <c r="H11" s="21">
        <v>10</v>
      </c>
      <c r="I11" s="22">
        <f t="shared" si="0"/>
        <v>16.719230769230769</v>
      </c>
      <c r="J11" s="23">
        <f t="shared" si="3"/>
        <v>33.438461538461539</v>
      </c>
      <c r="K11" s="23">
        <f t="shared" si="1"/>
        <v>97.130769230769232</v>
      </c>
      <c r="L11" s="23">
        <f t="shared" si="2"/>
        <v>116.23846153846154</v>
      </c>
      <c r="M11" s="24">
        <v>24</v>
      </c>
      <c r="N11" s="24">
        <v>75</v>
      </c>
      <c r="O11" s="24">
        <v>14</v>
      </c>
      <c r="P11" s="23">
        <f>$J11-'SALES ORDER '!N11</f>
        <v>21.438461538461539</v>
      </c>
      <c r="Q11" s="23">
        <f>$J11-'SALES ORDER '!O11</f>
        <v>15.438461538461539</v>
      </c>
      <c r="R11" s="23">
        <f t="shared" si="4"/>
        <v>85</v>
      </c>
      <c r="S11" s="24">
        <f>M11+'Arrivi MRP -&gt; DDMRP'!M12-'week 40'!O11</f>
        <v>44</v>
      </c>
      <c r="T11" s="25">
        <f t="shared" si="5"/>
        <v>0.7312553768777712</v>
      </c>
      <c r="U11" s="23">
        <f>L11-R11</f>
        <v>31.238461538461536</v>
      </c>
      <c r="V11" s="23">
        <v>32</v>
      </c>
      <c r="W11" s="23">
        <f>U11/V11</f>
        <v>0.97620192307692299</v>
      </c>
      <c r="X11" s="23" t="s">
        <v>68</v>
      </c>
      <c r="Y11" s="31">
        <v>30</v>
      </c>
      <c r="Z11" s="23" t="s">
        <v>76</v>
      </c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v>57.323076923076925</v>
      </c>
      <c r="F12" s="12">
        <v>191.07692307692309</v>
      </c>
      <c r="G12" s="13">
        <v>100.31538461538462</v>
      </c>
      <c r="H12" s="26">
        <v>10</v>
      </c>
      <c r="I12" s="27">
        <f t="shared" si="0"/>
        <v>50.157692307692308</v>
      </c>
      <c r="J12" s="28">
        <f t="shared" si="3"/>
        <v>100.31538461538462</v>
      </c>
      <c r="K12" s="28">
        <f t="shared" si="1"/>
        <v>291.39230769230772</v>
      </c>
      <c r="L12" s="28">
        <f t="shared" si="2"/>
        <v>348.71538461538466</v>
      </c>
      <c r="M12" s="29">
        <v>139</v>
      </c>
      <c r="N12" s="29">
        <v>198</v>
      </c>
      <c r="O12" s="29">
        <v>42</v>
      </c>
      <c r="P12" s="28">
        <f>$J12-'SALES ORDER '!N12</f>
        <v>64.315384615384616</v>
      </c>
      <c r="Q12" s="28">
        <f>$J12-'SALES ORDER '!O12</f>
        <v>46.315384615384616</v>
      </c>
      <c r="R12" s="28">
        <f t="shared" si="4"/>
        <v>295</v>
      </c>
      <c r="S12" s="29">
        <f>M12+'Arrivi MRP -&gt; DDMRP'!M13-'week 40'!O12</f>
        <v>169</v>
      </c>
      <c r="T12" s="30">
        <f t="shared" si="5"/>
        <v>0.84596210266251948</v>
      </c>
      <c r="U12" s="28"/>
      <c r="V12" s="28"/>
      <c r="W12" s="30"/>
      <c r="X12" s="28"/>
      <c r="Y12" s="38"/>
      <c r="Z12" s="28"/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v>14844.236923076922</v>
      </c>
      <c r="F13" s="12">
        <v>18555.296153846153</v>
      </c>
      <c r="G13" s="13">
        <v>18555.296153846153</v>
      </c>
      <c r="H13" s="26">
        <v>10</v>
      </c>
      <c r="I13" s="27">
        <f t="shared" si="0"/>
        <v>9277.6480769230766</v>
      </c>
      <c r="J13" s="28">
        <f t="shared" si="3"/>
        <v>18555.296153846153</v>
      </c>
      <c r="K13" s="28">
        <f t="shared" si="1"/>
        <v>37110.592307692306</v>
      </c>
      <c r="L13" s="28">
        <f t="shared" si="2"/>
        <v>51954.829230769232</v>
      </c>
      <c r="M13" s="29">
        <v>187083.80099999989</v>
      </c>
      <c r="N13" s="29">
        <v>0</v>
      </c>
      <c r="O13" s="29">
        <v>6541</v>
      </c>
      <c r="P13" s="28">
        <f>$J13-'SALES ORDER '!N13</f>
        <v>2990.2961538461532</v>
      </c>
      <c r="Q13" s="28">
        <f>$J13-'SALES ORDER '!O13</f>
        <v>11527.296153846153</v>
      </c>
      <c r="R13" s="28">
        <f t="shared" si="4"/>
        <v>180542.80099999989</v>
      </c>
      <c r="S13" s="29">
        <f>M13+'Arrivi MRP -&gt; DDMRP'!M14-'week 40'!O13</f>
        <v>180542.80099999989</v>
      </c>
      <c r="T13" s="30">
        <f t="shared" si="5"/>
        <v>3.4749955619732256</v>
      </c>
      <c r="U13" s="28"/>
      <c r="V13" s="28"/>
      <c r="W13" s="28"/>
      <c r="X13" s="28"/>
      <c r="Y13" s="29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v>11314.57506666667</v>
      </c>
      <c r="F14" s="12">
        <v>16163.678666666672</v>
      </c>
      <c r="G14" s="13">
        <v>14143.218833333338</v>
      </c>
      <c r="H14" s="26">
        <v>10</v>
      </c>
      <c r="I14" s="27">
        <f t="shared" si="0"/>
        <v>7071.6094166666689</v>
      </c>
      <c r="J14" s="28">
        <f t="shared" si="3"/>
        <v>14143.218833333338</v>
      </c>
      <c r="K14" s="28">
        <f t="shared" si="1"/>
        <v>30306.89750000001</v>
      </c>
      <c r="L14" s="28">
        <f t="shared" si="2"/>
        <v>41621.472566666678</v>
      </c>
      <c r="M14" s="29">
        <v>57970.27199999991</v>
      </c>
      <c r="N14" s="29">
        <v>0</v>
      </c>
      <c r="O14" s="29">
        <v>12748</v>
      </c>
      <c r="P14" s="28">
        <f>$J14-'SALES ORDER '!N14</f>
        <v>10955.218833333338</v>
      </c>
      <c r="Q14" s="28">
        <f>$J14-'SALES ORDER '!O14</f>
        <v>-3748.7811666666621</v>
      </c>
      <c r="R14" s="28">
        <f t="shared" si="4"/>
        <v>45222.27199999991</v>
      </c>
      <c r="S14" s="29">
        <f>M14+'Arrivi MRP -&gt; DDMRP'!M15-'week 40'!O14</f>
        <v>45222.27199999991</v>
      </c>
      <c r="T14" s="30">
        <f t="shared" si="5"/>
        <v>1.0865130234776219</v>
      </c>
      <c r="U14" s="28"/>
      <c r="V14" s="28"/>
      <c r="W14" s="28"/>
      <c r="X14" s="28"/>
      <c r="Y14" s="29"/>
      <c r="Z14" s="28"/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v>84.185999999999993</v>
      </c>
      <c r="F15" s="12">
        <v>280.62</v>
      </c>
      <c r="G15" s="13">
        <v>147.32549999999998</v>
      </c>
      <c r="H15" s="26">
        <v>10</v>
      </c>
      <c r="I15" s="27">
        <f t="shared" si="0"/>
        <v>73.662749999999988</v>
      </c>
      <c r="J15" s="28">
        <f t="shared" si="3"/>
        <v>147.32549999999998</v>
      </c>
      <c r="K15" s="28">
        <f t="shared" si="1"/>
        <v>427.94549999999998</v>
      </c>
      <c r="L15" s="28">
        <f t="shared" si="2"/>
        <v>512.13149999999996</v>
      </c>
      <c r="M15" s="29">
        <v>698.04499999999905</v>
      </c>
      <c r="N15" s="29">
        <v>0</v>
      </c>
      <c r="O15" s="29">
        <v>62</v>
      </c>
      <c r="P15" s="28">
        <f>$J15-'SALES ORDER '!N15</f>
        <v>85.325499999999977</v>
      </c>
      <c r="Q15" s="28">
        <f>$J15-'SALES ORDER '!O15</f>
        <v>100.32549999999998</v>
      </c>
      <c r="R15" s="28">
        <f t="shared" si="4"/>
        <v>636.04499999999905</v>
      </c>
      <c r="S15" s="29">
        <f>M15+'Arrivi MRP -&gt; DDMRP'!M16-'week 40'!O15</f>
        <v>636.04499999999905</v>
      </c>
      <c r="T15" s="30">
        <f t="shared" si="5"/>
        <v>1.2419564115856945</v>
      </c>
      <c r="U15" s="28"/>
      <c r="V15" s="28"/>
      <c r="W15" s="28"/>
      <c r="X15" s="28"/>
      <c r="Y15" s="29"/>
      <c r="Z15" s="28"/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v>7075</v>
      </c>
      <c r="F16" s="12">
        <v>4249.4792727272725</v>
      </c>
      <c r="G16" s="13">
        <v>12381.25</v>
      </c>
      <c r="H16" s="21">
        <v>10</v>
      </c>
      <c r="I16" s="22">
        <f t="shared" si="0"/>
        <v>6190.625</v>
      </c>
      <c r="J16" s="23">
        <f t="shared" si="3"/>
        <v>12381.25</v>
      </c>
      <c r="K16" s="23">
        <f t="shared" si="1"/>
        <v>16630.729272727272</v>
      </c>
      <c r="L16" s="23">
        <f t="shared" si="2"/>
        <v>23705.729272727272</v>
      </c>
      <c r="M16" s="24">
        <v>11716.201999999999</v>
      </c>
      <c r="N16" s="24">
        <v>7075</v>
      </c>
      <c r="O16" s="24">
        <v>508</v>
      </c>
      <c r="P16" s="23">
        <f>$J16-'SALES ORDER '!N16</f>
        <v>10273.25</v>
      </c>
      <c r="Q16" s="23">
        <f>$J16-'SALES ORDER '!O16</f>
        <v>11253.25</v>
      </c>
      <c r="R16" s="23">
        <f t="shared" si="4"/>
        <v>18283.201999999997</v>
      </c>
      <c r="S16" s="24">
        <f>M16+'Arrivi MRP -&gt; DDMRP'!M17-'week 40'!O16</f>
        <v>18283.201999999997</v>
      </c>
      <c r="T16" s="25">
        <f t="shared" si="5"/>
        <v>0.77125667764350414</v>
      </c>
      <c r="U16" s="23">
        <f>L16-R16</f>
        <v>5422.527272727275</v>
      </c>
      <c r="V16" s="23">
        <v>7075</v>
      </c>
      <c r="W16" s="23">
        <f>U16/V16</f>
        <v>0.76643495020880215</v>
      </c>
      <c r="X16" s="23" t="s">
        <v>68</v>
      </c>
      <c r="Y16" s="31">
        <v>30</v>
      </c>
      <c r="Z16" s="23" t="s">
        <v>76</v>
      </c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v>47.088000000000008</v>
      </c>
      <c r="F17" s="12">
        <v>156.96000000000004</v>
      </c>
      <c r="G17" s="13">
        <v>82.404000000000011</v>
      </c>
      <c r="H17" s="26">
        <v>10</v>
      </c>
      <c r="I17" s="27">
        <f t="shared" si="0"/>
        <v>41.202000000000005</v>
      </c>
      <c r="J17" s="28">
        <f t="shared" si="3"/>
        <v>82.404000000000011</v>
      </c>
      <c r="K17" s="28">
        <f t="shared" si="1"/>
        <v>239.36400000000003</v>
      </c>
      <c r="L17" s="28">
        <f t="shared" si="2"/>
        <v>286.45200000000006</v>
      </c>
      <c r="M17" s="29">
        <v>170.51999999999902</v>
      </c>
      <c r="N17" s="29">
        <v>132</v>
      </c>
      <c r="O17" s="29">
        <v>35</v>
      </c>
      <c r="P17" s="28">
        <f>$J17-'SALES ORDER '!N17</f>
        <v>47.404000000000011</v>
      </c>
      <c r="Q17" s="28">
        <f>$J17-'SALES ORDER '!O17</f>
        <v>56.404000000000011</v>
      </c>
      <c r="R17" s="28">
        <f t="shared" si="4"/>
        <v>267.51999999999902</v>
      </c>
      <c r="S17" s="29">
        <f>M17+'Arrivi MRP -&gt; DDMRP'!M18-'week 40'!O17</f>
        <v>135.51999999999902</v>
      </c>
      <c r="T17" s="30">
        <f t="shared" si="5"/>
        <v>0.93390864787119299</v>
      </c>
      <c r="U17" s="28"/>
      <c r="V17" s="28"/>
      <c r="W17" s="30"/>
      <c r="X17" s="28"/>
      <c r="Y17" s="38"/>
      <c r="Z17" s="28"/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v>26240.089569230768</v>
      </c>
      <c r="F18" s="12">
        <v>87466.96523076923</v>
      </c>
      <c r="G18" s="13">
        <v>45920.156746153843</v>
      </c>
      <c r="H18" s="26">
        <v>10</v>
      </c>
      <c r="I18" s="27">
        <f t="shared" si="0"/>
        <v>22960.078373076922</v>
      </c>
      <c r="J18" s="28">
        <f t="shared" si="3"/>
        <v>45920.156746153843</v>
      </c>
      <c r="K18" s="28">
        <f t="shared" si="1"/>
        <v>133387.12197692308</v>
      </c>
      <c r="L18" s="28">
        <f t="shared" si="2"/>
        <v>159627.21154615385</v>
      </c>
      <c r="M18" s="29">
        <v>82939.597999999882</v>
      </c>
      <c r="N18" s="29">
        <v>99151</v>
      </c>
      <c r="O18" s="29">
        <v>18322</v>
      </c>
      <c r="P18" s="28">
        <f>$J18-'SALES ORDER '!N18</f>
        <v>32886.156746153843</v>
      </c>
      <c r="Q18" s="28">
        <f>$J18-'SALES ORDER '!O18</f>
        <v>15368.156746153843</v>
      </c>
      <c r="R18" s="28">
        <f t="shared" si="4"/>
        <v>163768.59799999988</v>
      </c>
      <c r="S18" s="29">
        <f>M18+'Arrivi MRP -&gt; DDMRP'!M19-'week 40'!O18</f>
        <v>105710.59799999988</v>
      </c>
      <c r="T18" s="30">
        <f t="shared" si="5"/>
        <v>1.025944113248189</v>
      </c>
      <c r="U18" s="28"/>
      <c r="V18" s="28"/>
      <c r="W18" s="28"/>
      <c r="X18" s="28"/>
      <c r="Y18" s="38"/>
      <c r="Z18" s="28"/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FA959-57FE-46FC-8985-A1AA7F113106}">
  <dimension ref="A1:Z19"/>
  <sheetViews>
    <sheetView topLeftCell="R1" workbookViewId="0">
      <selection activeCell="Z1" sqref="Z1"/>
    </sheetView>
  </sheetViews>
  <sheetFormatPr defaultRowHeight="14.4" x14ac:dyDescent="0.3"/>
  <cols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9.7773437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v>34.338461538461537</v>
      </c>
      <c r="F2" s="12">
        <v>114.46153846153845</v>
      </c>
      <c r="G2" s="39">
        <v>60.092307692307692</v>
      </c>
      <c r="H2" s="21">
        <v>10</v>
      </c>
      <c r="I2" s="22">
        <f t="shared" ref="I2:I18" si="0">G2/2</f>
        <v>30.046153846153846</v>
      </c>
      <c r="J2" s="23">
        <f>G2</f>
        <v>60.092307692307692</v>
      </c>
      <c r="K2" s="23">
        <f t="shared" ref="K2:K18" si="1">J2+F2</f>
        <v>174.55384615384614</v>
      </c>
      <c r="L2" s="23">
        <f t="shared" ref="L2:L18" si="2">K2+E2</f>
        <v>208.89230769230767</v>
      </c>
      <c r="M2" s="24">
        <v>65</v>
      </c>
      <c r="N2" s="24">
        <v>132</v>
      </c>
      <c r="O2" s="24">
        <v>24</v>
      </c>
      <c r="P2" s="23">
        <f>$J2-'SALES ORDER '!O2</f>
        <v>24.092307692307692</v>
      </c>
      <c r="Q2" s="23">
        <f>$J2-'SALES ORDER '!P2</f>
        <v>44.092307692307692</v>
      </c>
      <c r="R2" s="23">
        <f>M2+N2-O2</f>
        <v>173</v>
      </c>
      <c r="S2" s="24">
        <f>M2+'Arrivi MRP -&gt; DDMRP'!N3-'week 41'!O2</f>
        <v>41</v>
      </c>
      <c r="T2" s="25">
        <f>R2/L2</f>
        <v>0.82817793489468272</v>
      </c>
      <c r="U2" s="23">
        <f>L2-R2</f>
        <v>35.892307692307668</v>
      </c>
      <c r="V2" s="23">
        <v>36</v>
      </c>
      <c r="W2" s="25">
        <f>U2/V2</f>
        <v>0.99700854700854635</v>
      </c>
      <c r="X2" s="23" t="s">
        <v>77</v>
      </c>
      <c r="Y2" s="31">
        <v>30</v>
      </c>
      <c r="Z2" s="23" t="s">
        <v>78</v>
      </c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v>51.507692307692309</v>
      </c>
      <c r="F3" s="12">
        <v>171.69230769230771</v>
      </c>
      <c r="G3" s="13">
        <v>90.138461538461542</v>
      </c>
      <c r="H3" s="21">
        <v>10</v>
      </c>
      <c r="I3" s="22">
        <f t="shared" si="0"/>
        <v>45.069230769230771</v>
      </c>
      <c r="J3" s="23">
        <f t="shared" ref="J3:J18" si="3">G3</f>
        <v>90.138461538461542</v>
      </c>
      <c r="K3" s="23">
        <f t="shared" si="1"/>
        <v>261.83076923076925</v>
      </c>
      <c r="L3" s="23">
        <f t="shared" si="2"/>
        <v>313.33846153846156</v>
      </c>
      <c r="M3" s="24">
        <v>97</v>
      </c>
      <c r="N3" s="24">
        <v>198</v>
      </c>
      <c r="O3" s="24">
        <v>36</v>
      </c>
      <c r="P3" s="23">
        <f>$J3-'SALES ORDER '!O3</f>
        <v>36.138461538461542</v>
      </c>
      <c r="Q3" s="23">
        <f>$J3-'SALES ORDER '!P3</f>
        <v>66.138461538461542</v>
      </c>
      <c r="R3" s="23">
        <f t="shared" ref="R3:R18" si="4">M3+N3-O3</f>
        <v>259</v>
      </c>
      <c r="S3" s="24">
        <f>M3+'Arrivi MRP -&gt; DDMRP'!N4-'week 41'!O3</f>
        <v>127</v>
      </c>
      <c r="T3" s="25">
        <f t="shared" ref="T3:T18" si="5">R3/L3</f>
        <v>0.82658221633033824</v>
      </c>
      <c r="U3" s="23">
        <f t="shared" ref="U3:U4" si="6">L3-R3</f>
        <v>54.338461538461559</v>
      </c>
      <c r="V3" s="23">
        <v>55</v>
      </c>
      <c r="W3" s="25">
        <f t="shared" ref="W3:W4" si="7">U3/V3</f>
        <v>0.98797202797202832</v>
      </c>
      <c r="X3" s="23" t="s">
        <v>77</v>
      </c>
      <c r="Y3" s="31">
        <v>30</v>
      </c>
      <c r="Z3" s="23" t="s">
        <v>78</v>
      </c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v>17.169230769230769</v>
      </c>
      <c r="F4" s="12">
        <v>57.230769230769226</v>
      </c>
      <c r="G4" s="13">
        <v>30.046153846153846</v>
      </c>
      <c r="H4" s="21">
        <v>10</v>
      </c>
      <c r="I4" s="22">
        <f t="shared" si="0"/>
        <v>15.023076923076923</v>
      </c>
      <c r="J4" s="23">
        <f t="shared" si="3"/>
        <v>30.046153846153846</v>
      </c>
      <c r="K4" s="23">
        <f t="shared" si="1"/>
        <v>87.276923076923069</v>
      </c>
      <c r="L4" s="23">
        <f t="shared" si="2"/>
        <v>104.44615384615383</v>
      </c>
      <c r="M4" s="24">
        <v>33</v>
      </c>
      <c r="N4" s="24">
        <v>66</v>
      </c>
      <c r="O4" s="24">
        <v>12</v>
      </c>
      <c r="P4" s="23">
        <f>$J4-'SALES ORDER '!O4</f>
        <v>12.046153846153846</v>
      </c>
      <c r="Q4" s="23">
        <f>$J4-'SALES ORDER '!P4</f>
        <v>22.046153846153846</v>
      </c>
      <c r="R4" s="23">
        <f t="shared" si="4"/>
        <v>87</v>
      </c>
      <c r="S4" s="24">
        <f>M4+'Arrivi MRP -&gt; DDMRP'!N5-'week 41'!O4</f>
        <v>21</v>
      </c>
      <c r="T4" s="25">
        <f t="shared" si="5"/>
        <v>0.83296509058771551</v>
      </c>
      <c r="U4" s="23">
        <f t="shared" si="6"/>
        <v>17.446153846153834</v>
      </c>
      <c r="V4" s="23">
        <v>18</v>
      </c>
      <c r="W4" s="25">
        <f t="shared" si="7"/>
        <v>0.96923076923076856</v>
      </c>
      <c r="X4" s="23" t="s">
        <v>77</v>
      </c>
      <c r="Y4" s="31">
        <v>30</v>
      </c>
      <c r="Z4" s="23" t="s">
        <v>78</v>
      </c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v>17.169230769230769</v>
      </c>
      <c r="F5" s="12">
        <v>57.230769230769226</v>
      </c>
      <c r="G5" s="13">
        <v>30.046153846153846</v>
      </c>
      <c r="H5" s="26">
        <v>10</v>
      </c>
      <c r="I5" s="27">
        <f t="shared" si="0"/>
        <v>15.023076923076923</v>
      </c>
      <c r="J5" s="28">
        <f t="shared" si="3"/>
        <v>30.046153846153846</v>
      </c>
      <c r="K5" s="28">
        <f t="shared" si="1"/>
        <v>87.276923076923069</v>
      </c>
      <c r="L5" s="28">
        <f t="shared" si="2"/>
        <v>104.44615384615383</v>
      </c>
      <c r="M5" s="29">
        <v>33</v>
      </c>
      <c r="N5" s="29">
        <v>84</v>
      </c>
      <c r="O5" s="29">
        <v>12</v>
      </c>
      <c r="P5" s="28">
        <f>$J5-'SALES ORDER '!O5</f>
        <v>12.046153846153846</v>
      </c>
      <c r="Q5" s="28">
        <f>$J5-'SALES ORDER '!P5</f>
        <v>22.046153846153846</v>
      </c>
      <c r="R5" s="28">
        <f t="shared" si="4"/>
        <v>105</v>
      </c>
      <c r="S5" s="29">
        <f>M5+'Arrivi MRP -&gt; DDMRP'!N6-'week 41'!O5</f>
        <v>51</v>
      </c>
      <c r="T5" s="30">
        <f t="shared" si="5"/>
        <v>1.005302695536898</v>
      </c>
      <c r="U5" s="28"/>
      <c r="V5" s="28"/>
      <c r="W5" s="28"/>
      <c r="X5" s="28"/>
      <c r="Y5" s="38"/>
      <c r="Z5" s="28"/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v>17.169230769230769</v>
      </c>
      <c r="F6" s="12">
        <v>57.230769230769226</v>
      </c>
      <c r="G6" s="13">
        <v>30.046153846153846</v>
      </c>
      <c r="H6" s="26">
        <v>10</v>
      </c>
      <c r="I6" s="27">
        <f t="shared" si="0"/>
        <v>15.023076923076923</v>
      </c>
      <c r="J6" s="28">
        <f t="shared" si="3"/>
        <v>30.046153846153846</v>
      </c>
      <c r="K6" s="28">
        <f t="shared" si="1"/>
        <v>87.276923076923069</v>
      </c>
      <c r="L6" s="28">
        <f t="shared" si="2"/>
        <v>104.44615384615383</v>
      </c>
      <c r="M6" s="29">
        <v>63</v>
      </c>
      <c r="N6" s="29">
        <v>54</v>
      </c>
      <c r="O6" s="29">
        <v>12</v>
      </c>
      <c r="P6" s="28">
        <f>$J6-'SALES ORDER '!O6</f>
        <v>12.046153846153846</v>
      </c>
      <c r="Q6" s="28">
        <f>$J6-'SALES ORDER '!P6</f>
        <v>22.046153846153846</v>
      </c>
      <c r="R6" s="28">
        <f t="shared" si="4"/>
        <v>105</v>
      </c>
      <c r="S6" s="29">
        <f>M6+'Arrivi MRP -&gt; DDMRP'!N7-'week 41'!O6</f>
        <v>51</v>
      </c>
      <c r="T6" s="30">
        <f t="shared" si="5"/>
        <v>1.005302695536898</v>
      </c>
      <c r="U6" s="28"/>
      <c r="V6" s="28"/>
      <c r="W6" s="28"/>
      <c r="X6" s="28"/>
      <c r="Y6" s="38"/>
      <c r="Z6" s="28"/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v>34.338461538461537</v>
      </c>
      <c r="F7" s="12">
        <v>114.46153846153845</v>
      </c>
      <c r="G7" s="13">
        <v>60.092307692307692</v>
      </c>
      <c r="H7" s="26">
        <v>10</v>
      </c>
      <c r="I7" s="27">
        <f t="shared" si="0"/>
        <v>30.046153846153846</v>
      </c>
      <c r="J7" s="28">
        <f t="shared" si="3"/>
        <v>60.092307692307692</v>
      </c>
      <c r="K7" s="28">
        <f t="shared" si="1"/>
        <v>174.55384615384614</v>
      </c>
      <c r="L7" s="28">
        <f t="shared" si="2"/>
        <v>208.89230769230767</v>
      </c>
      <c r="M7" s="29">
        <v>65</v>
      </c>
      <c r="N7" s="29">
        <v>168</v>
      </c>
      <c r="O7" s="29">
        <v>24</v>
      </c>
      <c r="P7" s="28">
        <f>$J7-'SALES ORDER '!O7</f>
        <v>24.092307692307692</v>
      </c>
      <c r="Q7" s="28">
        <f>$J7-'SALES ORDER '!P7</f>
        <v>44.092307692307692</v>
      </c>
      <c r="R7" s="28">
        <f t="shared" si="4"/>
        <v>209</v>
      </c>
      <c r="S7" s="29">
        <f>M7+'Arrivi MRP -&gt; DDMRP'!N8-'week 41'!O7</f>
        <v>91</v>
      </c>
      <c r="T7" s="30">
        <f t="shared" si="5"/>
        <v>1.0005155398438652</v>
      </c>
      <c r="U7" s="28"/>
      <c r="V7" s="28"/>
      <c r="W7" s="28"/>
      <c r="X7" s="28"/>
      <c r="Y7" s="38"/>
      <c r="Z7" s="28"/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v>8.5846153846153843</v>
      </c>
      <c r="F8" s="12">
        <v>28.615384615384613</v>
      </c>
      <c r="G8" s="13">
        <v>15.023076923076923</v>
      </c>
      <c r="H8" s="26">
        <v>10</v>
      </c>
      <c r="I8" s="27">
        <f t="shared" si="0"/>
        <v>7.5115384615384615</v>
      </c>
      <c r="J8" s="28">
        <f t="shared" si="3"/>
        <v>15.023076923076923</v>
      </c>
      <c r="K8" s="28">
        <f t="shared" si="1"/>
        <v>43.638461538461534</v>
      </c>
      <c r="L8" s="28">
        <f t="shared" si="2"/>
        <v>52.223076923076917</v>
      </c>
      <c r="M8" s="29">
        <v>17</v>
      </c>
      <c r="N8" s="29">
        <v>42</v>
      </c>
      <c r="O8" s="29">
        <v>6</v>
      </c>
      <c r="P8" s="28">
        <f>$J8-'SALES ORDER '!O8</f>
        <v>6.023076923076923</v>
      </c>
      <c r="Q8" s="28">
        <f>$J8-'SALES ORDER '!P8</f>
        <v>11.023076923076923</v>
      </c>
      <c r="R8" s="28">
        <f t="shared" si="4"/>
        <v>53</v>
      </c>
      <c r="S8" s="29">
        <f>M8+'Arrivi MRP -&gt; DDMRP'!N9-'week 41'!O8</f>
        <v>22</v>
      </c>
      <c r="T8" s="30">
        <f t="shared" si="5"/>
        <v>1.0148770069229638</v>
      </c>
      <c r="U8" s="28"/>
      <c r="V8" s="28"/>
      <c r="W8" s="30"/>
      <c r="X8" s="28"/>
      <c r="Y8" s="38"/>
      <c r="Z8" s="28"/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v>68.676923076923075</v>
      </c>
      <c r="F9" s="12">
        <v>228.92307692307691</v>
      </c>
      <c r="G9" s="13">
        <v>120.18461538461538</v>
      </c>
      <c r="H9" s="26">
        <v>10</v>
      </c>
      <c r="I9" s="27">
        <f t="shared" si="0"/>
        <v>60.092307692307692</v>
      </c>
      <c r="J9" s="28">
        <f t="shared" si="3"/>
        <v>120.18461538461538</v>
      </c>
      <c r="K9" s="28">
        <f t="shared" si="1"/>
        <v>349.10769230769228</v>
      </c>
      <c r="L9" s="28">
        <f t="shared" si="2"/>
        <v>417.78461538461534</v>
      </c>
      <c r="M9" s="29">
        <v>129</v>
      </c>
      <c r="N9" s="29">
        <v>336</v>
      </c>
      <c r="O9" s="29">
        <v>48</v>
      </c>
      <c r="P9" s="28">
        <f>$J9-'SALES ORDER '!O9</f>
        <v>48.184615384615384</v>
      </c>
      <c r="Q9" s="28">
        <f>$J9-'SALES ORDER '!P9</f>
        <v>88.184615384615384</v>
      </c>
      <c r="R9" s="28">
        <f t="shared" si="4"/>
        <v>417</v>
      </c>
      <c r="S9" s="29">
        <f>M9+'Arrivi MRP -&gt; DDMRP'!N10-'week 41'!O9</f>
        <v>81</v>
      </c>
      <c r="T9" s="30">
        <f t="shared" si="5"/>
        <v>0.99812196199734882</v>
      </c>
      <c r="U9" s="28"/>
      <c r="V9" s="28"/>
      <c r="W9" s="28"/>
      <c r="X9" s="28"/>
      <c r="Y9" s="38"/>
      <c r="Z9" s="28"/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v>17.169230769230769</v>
      </c>
      <c r="F10" s="12">
        <v>57.230769230769226</v>
      </c>
      <c r="G10" s="13">
        <v>30.046153846153846</v>
      </c>
      <c r="H10" s="26">
        <v>10</v>
      </c>
      <c r="I10" s="27">
        <f t="shared" si="0"/>
        <v>15.023076923076923</v>
      </c>
      <c r="J10" s="28">
        <f t="shared" si="3"/>
        <v>30.046153846153846</v>
      </c>
      <c r="K10" s="28">
        <f t="shared" si="1"/>
        <v>87.276923076923069</v>
      </c>
      <c r="L10" s="28">
        <f t="shared" si="2"/>
        <v>104.44615384615383</v>
      </c>
      <c r="M10" s="29">
        <v>5</v>
      </c>
      <c r="N10" s="29">
        <v>112</v>
      </c>
      <c r="O10" s="29">
        <v>12</v>
      </c>
      <c r="P10" s="28">
        <f>$J10-'SALES ORDER '!O10</f>
        <v>12.046153846153846</v>
      </c>
      <c r="Q10" s="28">
        <f>$J10-'SALES ORDER '!P10</f>
        <v>22.046153846153846</v>
      </c>
      <c r="R10" s="28">
        <f t="shared" si="4"/>
        <v>105</v>
      </c>
      <c r="S10" s="29">
        <f>M10+'Arrivi MRP -&gt; DDMRP'!N11-'week 41'!O10</f>
        <v>31</v>
      </c>
      <c r="T10" s="30">
        <f t="shared" si="5"/>
        <v>1.005302695536898</v>
      </c>
      <c r="U10" s="28"/>
      <c r="V10" s="28"/>
      <c r="W10" s="30"/>
      <c r="X10" s="28"/>
      <c r="Y10" s="38"/>
      <c r="Z10" s="28"/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v>17.169230769230769</v>
      </c>
      <c r="F11" s="12">
        <v>57.230769230769226</v>
      </c>
      <c r="G11" s="13">
        <v>30.046153846153846</v>
      </c>
      <c r="H11" s="26">
        <v>10</v>
      </c>
      <c r="I11" s="27">
        <f t="shared" si="0"/>
        <v>15.023076923076923</v>
      </c>
      <c r="J11" s="28">
        <f t="shared" si="3"/>
        <v>30.046153846153846</v>
      </c>
      <c r="K11" s="28">
        <f t="shared" si="1"/>
        <v>87.276923076923069</v>
      </c>
      <c r="L11" s="28">
        <f t="shared" si="2"/>
        <v>104.44615384615383</v>
      </c>
      <c r="M11" s="29">
        <v>44</v>
      </c>
      <c r="N11" s="29">
        <v>73</v>
      </c>
      <c r="O11" s="29">
        <v>12</v>
      </c>
      <c r="P11" s="28">
        <f>$J11-'SALES ORDER '!O11</f>
        <v>12.046153846153846</v>
      </c>
      <c r="Q11" s="28">
        <f>$J11-'SALES ORDER '!P11</f>
        <v>22.046153846153846</v>
      </c>
      <c r="R11" s="28">
        <f t="shared" si="4"/>
        <v>105</v>
      </c>
      <c r="S11" s="29">
        <f>M11+'Arrivi MRP -&gt; DDMRP'!N12-'week 41'!O11</f>
        <v>32</v>
      </c>
      <c r="T11" s="30">
        <f t="shared" si="5"/>
        <v>1.005302695536898</v>
      </c>
      <c r="U11" s="28"/>
      <c r="V11" s="28"/>
      <c r="W11" s="28"/>
      <c r="X11" s="28"/>
      <c r="Y11" s="38"/>
      <c r="Z11" s="28"/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v>51.507692307692309</v>
      </c>
      <c r="F12" s="12">
        <v>171.69230769230771</v>
      </c>
      <c r="G12" s="13">
        <v>90.138461538461542</v>
      </c>
      <c r="H12" s="21">
        <v>10</v>
      </c>
      <c r="I12" s="22">
        <f t="shared" si="0"/>
        <v>45.069230769230771</v>
      </c>
      <c r="J12" s="23">
        <f t="shared" si="3"/>
        <v>90.138461538461542</v>
      </c>
      <c r="K12" s="23">
        <f t="shared" si="1"/>
        <v>261.83076923076925</v>
      </c>
      <c r="L12" s="23">
        <f t="shared" si="2"/>
        <v>313.33846153846156</v>
      </c>
      <c r="M12" s="24">
        <v>169</v>
      </c>
      <c r="N12" s="24">
        <v>126</v>
      </c>
      <c r="O12" s="24">
        <v>36</v>
      </c>
      <c r="P12" s="23">
        <f>$J12-'SALES ORDER '!O12</f>
        <v>36.138461538461542</v>
      </c>
      <c r="Q12" s="23">
        <f>$J12-'SALES ORDER '!P12</f>
        <v>66.138461538461542</v>
      </c>
      <c r="R12" s="23">
        <f t="shared" si="4"/>
        <v>259</v>
      </c>
      <c r="S12" s="24">
        <f>M12+'Arrivi MRP -&gt; DDMRP'!N13-'week 41'!O12</f>
        <v>133</v>
      </c>
      <c r="T12" s="25">
        <f t="shared" si="5"/>
        <v>0.82658221633033824</v>
      </c>
      <c r="U12" s="23">
        <f>L12-R12</f>
        <v>54.338461538461559</v>
      </c>
      <c r="V12" s="23">
        <v>55</v>
      </c>
      <c r="W12" s="25">
        <f>U12/V12</f>
        <v>0.98797202797202832</v>
      </c>
      <c r="X12" s="23" t="s">
        <v>77</v>
      </c>
      <c r="Y12" s="31">
        <v>30</v>
      </c>
      <c r="Z12" s="23" t="s">
        <v>78</v>
      </c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v>14388.044184615384</v>
      </c>
      <c r="F13" s="12">
        <v>17985.055230769231</v>
      </c>
      <c r="G13" s="13">
        <v>17985.055230769231</v>
      </c>
      <c r="H13" s="26">
        <v>10</v>
      </c>
      <c r="I13" s="27">
        <f t="shared" si="0"/>
        <v>8992.5276153846153</v>
      </c>
      <c r="J13" s="28">
        <f t="shared" si="3"/>
        <v>17985.055230769231</v>
      </c>
      <c r="K13" s="28">
        <f t="shared" si="1"/>
        <v>35970.110461538461</v>
      </c>
      <c r="L13" s="28">
        <f t="shared" si="2"/>
        <v>50358.154646153846</v>
      </c>
      <c r="M13" s="29">
        <v>180542.80099999989</v>
      </c>
      <c r="N13" s="29">
        <v>0</v>
      </c>
      <c r="O13" s="29">
        <v>15565</v>
      </c>
      <c r="P13" s="28">
        <f>$J13-'SALES ORDER '!O13</f>
        <v>10957.055230769231</v>
      </c>
      <c r="Q13" s="28">
        <f>$J13-'SALES ORDER '!P13</f>
        <v>9823.0552307692305</v>
      </c>
      <c r="R13" s="28">
        <f t="shared" si="4"/>
        <v>164977.80099999989</v>
      </c>
      <c r="S13" s="29">
        <f>M13+'Arrivi MRP -&gt; DDMRP'!N14-'week 41'!O13</f>
        <v>164977.80099999989</v>
      </c>
      <c r="T13" s="30">
        <f t="shared" si="5"/>
        <v>3.2760890894281456</v>
      </c>
      <c r="U13" s="28"/>
      <c r="V13" s="28"/>
      <c r="W13" s="28"/>
      <c r="X13" s="28"/>
      <c r="Y13" s="29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v>11143.898150000005</v>
      </c>
      <c r="F14" s="12">
        <v>15919.854500000005</v>
      </c>
      <c r="G14" s="13">
        <v>13929.872687500007</v>
      </c>
      <c r="H14" s="26">
        <v>10</v>
      </c>
      <c r="I14" s="27">
        <f t="shared" si="0"/>
        <v>6964.9363437500033</v>
      </c>
      <c r="J14" s="28">
        <f t="shared" si="3"/>
        <v>13929.872687500007</v>
      </c>
      <c r="K14" s="28">
        <f t="shared" si="1"/>
        <v>29849.727187500011</v>
      </c>
      <c r="L14" s="28">
        <f t="shared" si="2"/>
        <v>40993.625337500016</v>
      </c>
      <c r="M14" s="29">
        <v>45222.27199999991</v>
      </c>
      <c r="N14" s="29">
        <v>0</v>
      </c>
      <c r="O14" s="29">
        <v>3188</v>
      </c>
      <c r="P14" s="28">
        <f>$J14-'SALES ORDER '!O14</f>
        <v>-3962.1273124999934</v>
      </c>
      <c r="Q14" s="28">
        <f>$J14-'SALES ORDER '!P14</f>
        <v>6544.8726875000066</v>
      </c>
      <c r="R14" s="28">
        <f t="shared" si="4"/>
        <v>42034.27199999991</v>
      </c>
      <c r="S14" s="29">
        <f>M14+'Arrivi MRP -&gt; DDMRP'!N15-'week 41'!O14</f>
        <v>42034.27199999991</v>
      </c>
      <c r="T14" s="30">
        <f t="shared" si="5"/>
        <v>1.0253855728526633</v>
      </c>
      <c r="U14" s="28"/>
      <c r="V14" s="28"/>
      <c r="W14" s="28"/>
      <c r="X14" s="28"/>
      <c r="Y14" s="29"/>
      <c r="Z14" s="28"/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v>84.185999999999993</v>
      </c>
      <c r="F15" s="12">
        <v>280.62</v>
      </c>
      <c r="G15" s="13">
        <v>147.32549999999998</v>
      </c>
      <c r="H15" s="26">
        <v>10</v>
      </c>
      <c r="I15" s="27">
        <f t="shared" si="0"/>
        <v>73.662749999999988</v>
      </c>
      <c r="J15" s="28">
        <f t="shared" si="3"/>
        <v>147.32549999999998</v>
      </c>
      <c r="K15" s="28">
        <f t="shared" si="1"/>
        <v>427.94549999999998</v>
      </c>
      <c r="L15" s="28">
        <f t="shared" si="2"/>
        <v>512.13149999999996</v>
      </c>
      <c r="M15" s="29">
        <v>636.04499999999905</v>
      </c>
      <c r="N15" s="29">
        <v>0</v>
      </c>
      <c r="O15" s="29">
        <v>62</v>
      </c>
      <c r="P15" s="28">
        <f>$J15-'SALES ORDER '!O15</f>
        <v>100.32549999999998</v>
      </c>
      <c r="Q15" s="28">
        <f>$J15-'SALES ORDER '!P15</f>
        <v>147.32549999999998</v>
      </c>
      <c r="R15" s="28">
        <f t="shared" si="4"/>
        <v>574.04499999999905</v>
      </c>
      <c r="S15" s="29">
        <f>M15+'Arrivi MRP -&gt; DDMRP'!N16-'week 41'!O15</f>
        <v>574.04499999999905</v>
      </c>
      <c r="T15" s="30">
        <f t="shared" si="5"/>
        <v>1.1208937548266393</v>
      </c>
      <c r="U15" s="28"/>
      <c r="V15" s="28"/>
      <c r="W15" s="28"/>
      <c r="X15" s="28"/>
      <c r="Y15" s="29"/>
      <c r="Z15" s="28"/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v>7075</v>
      </c>
      <c r="F16" s="12">
        <v>4387.3379999999997</v>
      </c>
      <c r="G16" s="13"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16768.588</v>
      </c>
      <c r="L16" s="28">
        <f t="shared" si="2"/>
        <v>23843.588</v>
      </c>
      <c r="M16" s="29">
        <v>18283.201999999997</v>
      </c>
      <c r="N16" s="29">
        <v>7075</v>
      </c>
      <c r="O16" s="29">
        <v>2108</v>
      </c>
      <c r="P16" s="28">
        <f>$J16-'SALES ORDER '!O16</f>
        <v>11253.25</v>
      </c>
      <c r="Q16" s="28">
        <f>$J16-'SALES ORDER '!P16</f>
        <v>12343.25</v>
      </c>
      <c r="R16" s="28">
        <f t="shared" si="4"/>
        <v>23250.201999999997</v>
      </c>
      <c r="S16" s="29">
        <f>M16+'Arrivi MRP -&gt; DDMRP'!N17-'week 41'!O16</f>
        <v>16175.201999999997</v>
      </c>
      <c r="T16" s="30">
        <f t="shared" si="5"/>
        <v>0.97511339316884682</v>
      </c>
      <c r="U16" s="28"/>
      <c r="V16" s="28"/>
      <c r="W16" s="28"/>
      <c r="X16" s="28"/>
      <c r="Y16" s="29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v>47.088000000000008</v>
      </c>
      <c r="F17" s="12">
        <v>156.96000000000004</v>
      </c>
      <c r="G17" s="13">
        <v>82.404000000000011</v>
      </c>
      <c r="H17" s="21">
        <v>10</v>
      </c>
      <c r="I17" s="22">
        <f t="shared" si="0"/>
        <v>41.202000000000005</v>
      </c>
      <c r="J17" s="23">
        <f t="shared" si="3"/>
        <v>82.404000000000011</v>
      </c>
      <c r="K17" s="23">
        <f t="shared" si="1"/>
        <v>239.36400000000003</v>
      </c>
      <c r="L17" s="23">
        <f t="shared" si="2"/>
        <v>286.45200000000006</v>
      </c>
      <c r="M17" s="24">
        <v>135.51999999999902</v>
      </c>
      <c r="N17" s="24">
        <v>132</v>
      </c>
      <c r="O17" s="24">
        <v>35</v>
      </c>
      <c r="P17" s="23">
        <f>$J17-'SALES ORDER '!O17</f>
        <v>56.404000000000011</v>
      </c>
      <c r="Q17" s="23">
        <f>$J17-'SALES ORDER '!P17</f>
        <v>82.404000000000011</v>
      </c>
      <c r="R17" s="23">
        <f t="shared" si="4"/>
        <v>232.51999999999902</v>
      </c>
      <c r="S17" s="24">
        <f>M17+'Arrivi MRP -&gt; DDMRP'!N18-'week 41'!O17</f>
        <v>100.51999999999902</v>
      </c>
      <c r="T17" s="25">
        <f t="shared" si="5"/>
        <v>0.81172412830072393</v>
      </c>
      <c r="U17" s="23">
        <f>L17-R17</f>
        <v>53.93200000000104</v>
      </c>
      <c r="V17" s="23">
        <v>60</v>
      </c>
      <c r="W17" s="25">
        <f>U17/V17</f>
        <v>0.89886666666668402</v>
      </c>
      <c r="X17" s="23" t="s">
        <v>77</v>
      </c>
      <c r="Y17" s="31">
        <v>30</v>
      </c>
      <c r="Z17" s="23" t="s">
        <v>78</v>
      </c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v>25736.760830769224</v>
      </c>
      <c r="F18" s="12">
        <v>85789.202769230746</v>
      </c>
      <c r="G18" s="13">
        <v>45039.331453846142</v>
      </c>
      <c r="H18" s="26">
        <v>10</v>
      </c>
      <c r="I18" s="27">
        <f t="shared" si="0"/>
        <v>22519.665726923071</v>
      </c>
      <c r="J18" s="28">
        <f t="shared" si="3"/>
        <v>45039.331453846142</v>
      </c>
      <c r="K18" s="28">
        <f t="shared" si="1"/>
        <v>130828.53422307689</v>
      </c>
      <c r="L18" s="28">
        <f t="shared" si="2"/>
        <v>156565.29505384612</v>
      </c>
      <c r="M18" s="29">
        <v>105710.59799999988</v>
      </c>
      <c r="N18" s="29">
        <v>58058</v>
      </c>
      <c r="O18" s="29">
        <v>13034</v>
      </c>
      <c r="P18" s="28">
        <f>$J18-'SALES ORDER '!O18</f>
        <v>14487.331453846142</v>
      </c>
      <c r="Q18" s="28">
        <f>$J18-'SALES ORDER '!P18</f>
        <v>37920.331453846142</v>
      </c>
      <c r="R18" s="28">
        <f t="shared" si="4"/>
        <v>150734.59799999988</v>
      </c>
      <c r="S18" s="29">
        <f>M18+'Arrivi MRP -&gt; DDMRP'!N19-'week 41'!O18</f>
        <v>92676.597999999882</v>
      </c>
      <c r="T18" s="30">
        <f t="shared" si="5"/>
        <v>0.96275868766548212</v>
      </c>
      <c r="U18" s="28"/>
      <c r="V18" s="28"/>
      <c r="W18" s="28"/>
      <c r="X18" s="28"/>
      <c r="Y18" s="38"/>
      <c r="Z18" s="28"/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69102-DFD8-4E89-A828-EE9EEABFAE73}">
  <dimension ref="A1:Z19"/>
  <sheetViews>
    <sheetView topLeftCell="S1" workbookViewId="0">
      <selection activeCell="Z1" sqref="Z1"/>
    </sheetView>
  </sheetViews>
  <sheetFormatPr defaultRowHeight="14.4" x14ac:dyDescent="0.3"/>
  <cols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9.664062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v>36</v>
      </c>
      <c r="F2" s="12">
        <v>120</v>
      </c>
      <c r="G2" s="39">
        <v>63</v>
      </c>
      <c r="H2" s="21">
        <v>10</v>
      </c>
      <c r="I2" s="22">
        <f t="shared" ref="I2:I18" si="0">G2/2</f>
        <v>31.5</v>
      </c>
      <c r="J2" s="23">
        <f>G2</f>
        <v>63</v>
      </c>
      <c r="K2" s="23">
        <f t="shared" ref="K2:K18" si="1">J2+F2</f>
        <v>183</v>
      </c>
      <c r="L2" s="23">
        <f t="shared" ref="L2:L18" si="2">K2+E2</f>
        <v>219</v>
      </c>
      <c r="M2" s="24">
        <v>41</v>
      </c>
      <c r="N2" s="24">
        <v>168</v>
      </c>
      <c r="O2" s="24">
        <v>36</v>
      </c>
      <c r="P2" s="23">
        <f>$J2-'SALES ORDER '!P2</f>
        <v>47</v>
      </c>
      <c r="Q2" s="23">
        <f>$J2-'SALES ORDER '!Q2</f>
        <v>60</v>
      </c>
      <c r="R2" s="23">
        <f>M2+N2-O2</f>
        <v>173</v>
      </c>
      <c r="S2" s="24">
        <f>M2+'Arrivi MRP -&gt; DDMRP'!O3-'week 42'!O2</f>
        <v>5</v>
      </c>
      <c r="T2" s="25">
        <f>R2/L2</f>
        <v>0.78995433789954339</v>
      </c>
      <c r="U2" s="23">
        <f>L2-R2</f>
        <v>46</v>
      </c>
      <c r="V2" s="23">
        <v>46</v>
      </c>
      <c r="W2" s="25">
        <f>U2/V2</f>
        <v>1</v>
      </c>
      <c r="X2" s="23" t="s">
        <v>71</v>
      </c>
      <c r="Y2" s="31">
        <v>30</v>
      </c>
      <c r="Z2" s="23" t="s">
        <v>85</v>
      </c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v>54</v>
      </c>
      <c r="F3" s="12">
        <v>180</v>
      </c>
      <c r="G3" s="13">
        <v>94.5</v>
      </c>
      <c r="H3" s="21">
        <v>10</v>
      </c>
      <c r="I3" s="22">
        <f t="shared" si="0"/>
        <v>47.25</v>
      </c>
      <c r="J3" s="23">
        <f t="shared" ref="J3:J18" si="3">G3</f>
        <v>94.5</v>
      </c>
      <c r="K3" s="23">
        <f t="shared" si="1"/>
        <v>274.5</v>
      </c>
      <c r="L3" s="23">
        <f t="shared" si="2"/>
        <v>328.5</v>
      </c>
      <c r="M3" s="24">
        <v>127</v>
      </c>
      <c r="N3" s="24">
        <v>187</v>
      </c>
      <c r="O3" s="24">
        <v>54</v>
      </c>
      <c r="P3" s="23">
        <f>$J3-'SALES ORDER '!P3</f>
        <v>70.5</v>
      </c>
      <c r="Q3" s="23">
        <f>$J3-'SALES ORDER '!Q3</f>
        <v>82.5</v>
      </c>
      <c r="R3" s="23">
        <f t="shared" ref="R3:R18" si="4">M3+N3-O3</f>
        <v>260</v>
      </c>
      <c r="S3" s="24">
        <f>M3+'Arrivi MRP -&gt; DDMRP'!O4-'week 42'!O3</f>
        <v>73</v>
      </c>
      <c r="T3" s="25">
        <f t="shared" ref="T3:T18" si="5">R3/L3</f>
        <v>0.79147640791476404</v>
      </c>
      <c r="U3" s="23">
        <f t="shared" ref="U3:U18" si="6">L3-R3</f>
        <v>68.5</v>
      </c>
      <c r="V3" s="23">
        <v>69</v>
      </c>
      <c r="W3" s="25">
        <f t="shared" ref="W3:W12" si="7">U3/V3</f>
        <v>0.99275362318840576</v>
      </c>
      <c r="X3" s="23" t="s">
        <v>71</v>
      </c>
      <c r="Y3" s="31">
        <v>30</v>
      </c>
      <c r="Z3" s="23" t="s">
        <v>85</v>
      </c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v>18</v>
      </c>
      <c r="F4" s="12">
        <v>60</v>
      </c>
      <c r="G4" s="13">
        <v>31.5</v>
      </c>
      <c r="H4" s="21">
        <v>10</v>
      </c>
      <c r="I4" s="22">
        <f t="shared" si="0"/>
        <v>15.75</v>
      </c>
      <c r="J4" s="23">
        <f t="shared" si="3"/>
        <v>31.5</v>
      </c>
      <c r="K4" s="23">
        <f t="shared" si="1"/>
        <v>91.5</v>
      </c>
      <c r="L4" s="23">
        <f t="shared" si="2"/>
        <v>109.5</v>
      </c>
      <c r="M4" s="24">
        <v>21</v>
      </c>
      <c r="N4" s="24">
        <v>84</v>
      </c>
      <c r="O4" s="24">
        <v>18</v>
      </c>
      <c r="P4" s="23">
        <f>$J4-'SALES ORDER '!P4</f>
        <v>23.5</v>
      </c>
      <c r="Q4" s="23">
        <f>$J4-'SALES ORDER '!Q4</f>
        <v>13.5</v>
      </c>
      <c r="R4" s="23">
        <f t="shared" si="4"/>
        <v>87</v>
      </c>
      <c r="S4" s="24">
        <f>M4+'Arrivi MRP -&gt; DDMRP'!O5-'week 42'!O4</f>
        <v>3</v>
      </c>
      <c r="T4" s="25">
        <f t="shared" si="5"/>
        <v>0.79452054794520544</v>
      </c>
      <c r="U4" s="23">
        <f t="shared" si="6"/>
        <v>22.5</v>
      </c>
      <c r="V4" s="23">
        <v>23</v>
      </c>
      <c r="W4" s="25">
        <f t="shared" si="7"/>
        <v>0.97826086956521741</v>
      </c>
      <c r="X4" s="23" t="s">
        <v>71</v>
      </c>
      <c r="Y4" s="31">
        <v>30</v>
      </c>
      <c r="Z4" s="23" t="s">
        <v>85</v>
      </c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v>18</v>
      </c>
      <c r="F5" s="12">
        <v>60</v>
      </c>
      <c r="G5" s="13">
        <v>31.5</v>
      </c>
      <c r="H5" s="21">
        <v>10</v>
      </c>
      <c r="I5" s="22">
        <f t="shared" si="0"/>
        <v>15.75</v>
      </c>
      <c r="J5" s="23">
        <f t="shared" si="3"/>
        <v>31.5</v>
      </c>
      <c r="K5" s="23">
        <f t="shared" si="1"/>
        <v>91.5</v>
      </c>
      <c r="L5" s="23">
        <f t="shared" si="2"/>
        <v>109.5</v>
      </c>
      <c r="M5" s="24">
        <v>51</v>
      </c>
      <c r="N5" s="24">
        <v>54</v>
      </c>
      <c r="O5" s="24">
        <v>18</v>
      </c>
      <c r="P5" s="23">
        <f>$J5-'SALES ORDER '!P5</f>
        <v>23.5</v>
      </c>
      <c r="Q5" s="23">
        <f>$J5-'SALES ORDER '!Q5</f>
        <v>25.5</v>
      </c>
      <c r="R5" s="23">
        <f t="shared" si="4"/>
        <v>87</v>
      </c>
      <c r="S5" s="24">
        <f>M5+'Arrivi MRP -&gt; DDMRP'!O6-'week 42'!O5</f>
        <v>33</v>
      </c>
      <c r="T5" s="25">
        <f t="shared" si="5"/>
        <v>0.79452054794520544</v>
      </c>
      <c r="U5" s="23">
        <f t="shared" si="6"/>
        <v>22.5</v>
      </c>
      <c r="V5" s="23">
        <v>23</v>
      </c>
      <c r="W5" s="25">
        <f t="shared" si="7"/>
        <v>0.97826086956521741</v>
      </c>
      <c r="X5" s="23" t="s">
        <v>71</v>
      </c>
      <c r="Y5" s="31">
        <v>30</v>
      </c>
      <c r="Z5" s="23" t="s">
        <v>85</v>
      </c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v>18</v>
      </c>
      <c r="F6" s="12">
        <v>60</v>
      </c>
      <c r="G6" s="13">
        <v>31.5</v>
      </c>
      <c r="H6" s="21">
        <v>10</v>
      </c>
      <c r="I6" s="22">
        <f t="shared" si="0"/>
        <v>15.75</v>
      </c>
      <c r="J6" s="23">
        <f t="shared" si="3"/>
        <v>31.5</v>
      </c>
      <c r="K6" s="23">
        <f t="shared" si="1"/>
        <v>91.5</v>
      </c>
      <c r="L6" s="23">
        <f t="shared" si="2"/>
        <v>109.5</v>
      </c>
      <c r="M6" s="24">
        <v>51</v>
      </c>
      <c r="N6" s="24">
        <v>54</v>
      </c>
      <c r="O6" s="24">
        <v>18</v>
      </c>
      <c r="P6" s="23">
        <f>$J6-'SALES ORDER '!P6</f>
        <v>23.5</v>
      </c>
      <c r="Q6" s="23">
        <f>$J6-'SALES ORDER '!Q6</f>
        <v>25.5</v>
      </c>
      <c r="R6" s="23">
        <f t="shared" si="4"/>
        <v>87</v>
      </c>
      <c r="S6" s="24">
        <f>M6+'Arrivi MRP -&gt; DDMRP'!O7-'week 42'!O6</f>
        <v>33</v>
      </c>
      <c r="T6" s="25">
        <f t="shared" si="5"/>
        <v>0.79452054794520544</v>
      </c>
      <c r="U6" s="23">
        <f t="shared" si="6"/>
        <v>22.5</v>
      </c>
      <c r="V6" s="23">
        <v>23</v>
      </c>
      <c r="W6" s="25">
        <f t="shared" si="7"/>
        <v>0.97826086956521741</v>
      </c>
      <c r="X6" s="23" t="s">
        <v>71</v>
      </c>
      <c r="Y6" s="31">
        <v>30</v>
      </c>
      <c r="Z6" s="23" t="s">
        <v>85</v>
      </c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v>36</v>
      </c>
      <c r="F7" s="12">
        <v>120</v>
      </c>
      <c r="G7" s="13">
        <v>63</v>
      </c>
      <c r="H7" s="21">
        <v>10</v>
      </c>
      <c r="I7" s="22">
        <f t="shared" si="0"/>
        <v>31.5</v>
      </c>
      <c r="J7" s="23">
        <f t="shared" si="3"/>
        <v>63</v>
      </c>
      <c r="K7" s="23">
        <f t="shared" si="1"/>
        <v>183</v>
      </c>
      <c r="L7" s="23">
        <f t="shared" si="2"/>
        <v>219</v>
      </c>
      <c r="M7" s="24">
        <v>91</v>
      </c>
      <c r="N7" s="24">
        <v>118</v>
      </c>
      <c r="O7" s="24">
        <v>36</v>
      </c>
      <c r="P7" s="23">
        <f>$J7-'SALES ORDER '!P7</f>
        <v>47</v>
      </c>
      <c r="Q7" s="23">
        <f>$J7-'SALES ORDER '!Q7</f>
        <v>57</v>
      </c>
      <c r="R7" s="23">
        <f t="shared" si="4"/>
        <v>173</v>
      </c>
      <c r="S7" s="24">
        <f>M7+'Arrivi MRP -&gt; DDMRP'!O8-'week 42'!O7</f>
        <v>55</v>
      </c>
      <c r="T7" s="25">
        <f t="shared" si="5"/>
        <v>0.78995433789954339</v>
      </c>
      <c r="U7" s="23">
        <f t="shared" si="6"/>
        <v>46</v>
      </c>
      <c r="V7" s="23">
        <v>46</v>
      </c>
      <c r="W7" s="25">
        <f t="shared" si="7"/>
        <v>1</v>
      </c>
      <c r="X7" s="23" t="s">
        <v>71</v>
      </c>
      <c r="Y7" s="31">
        <v>30</v>
      </c>
      <c r="Z7" s="23" t="s">
        <v>85</v>
      </c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v>9</v>
      </c>
      <c r="F8" s="12">
        <v>30</v>
      </c>
      <c r="G8" s="13">
        <v>15.75</v>
      </c>
      <c r="H8" s="21">
        <v>10</v>
      </c>
      <c r="I8" s="22">
        <f t="shared" si="0"/>
        <v>7.875</v>
      </c>
      <c r="J8" s="23">
        <f t="shared" si="3"/>
        <v>15.75</v>
      </c>
      <c r="K8" s="23">
        <f t="shared" si="1"/>
        <v>45.75</v>
      </c>
      <c r="L8" s="23">
        <f t="shared" si="2"/>
        <v>54.75</v>
      </c>
      <c r="M8" s="24">
        <v>22</v>
      </c>
      <c r="N8" s="24">
        <v>31</v>
      </c>
      <c r="O8" s="24">
        <v>9</v>
      </c>
      <c r="P8" s="23">
        <f>$J8-'SALES ORDER '!P8</f>
        <v>11.75</v>
      </c>
      <c r="Q8" s="23">
        <f>$J8-'SALES ORDER '!Q8</f>
        <v>3.75</v>
      </c>
      <c r="R8" s="23">
        <f t="shared" si="4"/>
        <v>44</v>
      </c>
      <c r="S8" s="24">
        <f>M8+'Arrivi MRP -&gt; DDMRP'!O9-'week 42'!O8</f>
        <v>13</v>
      </c>
      <c r="T8" s="25">
        <f t="shared" si="5"/>
        <v>0.80365296803652964</v>
      </c>
      <c r="U8" s="23">
        <f t="shared" si="6"/>
        <v>10.75</v>
      </c>
      <c r="V8" s="23">
        <v>11</v>
      </c>
      <c r="W8" s="25">
        <f t="shared" si="7"/>
        <v>0.97727272727272729</v>
      </c>
      <c r="X8" s="23" t="s">
        <v>71</v>
      </c>
      <c r="Y8" s="31">
        <v>30</v>
      </c>
      <c r="Z8" s="23" t="s">
        <v>85</v>
      </c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v>72</v>
      </c>
      <c r="F9" s="12">
        <v>240</v>
      </c>
      <c r="G9" s="13">
        <v>126</v>
      </c>
      <c r="H9" s="21">
        <v>10</v>
      </c>
      <c r="I9" s="22">
        <f t="shared" si="0"/>
        <v>63</v>
      </c>
      <c r="J9" s="23">
        <f t="shared" si="3"/>
        <v>126</v>
      </c>
      <c r="K9" s="23">
        <f t="shared" si="1"/>
        <v>366</v>
      </c>
      <c r="L9" s="23">
        <f t="shared" si="2"/>
        <v>438</v>
      </c>
      <c r="M9" s="24">
        <v>81</v>
      </c>
      <c r="N9" s="24">
        <v>336</v>
      </c>
      <c r="O9" s="24">
        <v>72</v>
      </c>
      <c r="P9" s="23">
        <f>$J9-'SALES ORDER '!P9</f>
        <v>94</v>
      </c>
      <c r="Q9" s="23">
        <f>$J9-'SALES ORDER '!Q9</f>
        <v>123</v>
      </c>
      <c r="R9" s="23">
        <f t="shared" si="4"/>
        <v>345</v>
      </c>
      <c r="S9" s="24">
        <f>M9+'Arrivi MRP -&gt; DDMRP'!O10-'week 42'!O9</f>
        <v>117</v>
      </c>
      <c r="T9" s="25">
        <f t="shared" si="5"/>
        <v>0.78767123287671237</v>
      </c>
      <c r="U9" s="23">
        <f t="shared" si="6"/>
        <v>93</v>
      </c>
      <c r="V9" s="23">
        <v>93</v>
      </c>
      <c r="W9" s="25">
        <f t="shared" si="7"/>
        <v>1</v>
      </c>
      <c r="X9" s="23" t="s">
        <v>71</v>
      </c>
      <c r="Y9" s="31">
        <v>30</v>
      </c>
      <c r="Z9" s="23" t="s">
        <v>85</v>
      </c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v>18</v>
      </c>
      <c r="F10" s="12">
        <v>60</v>
      </c>
      <c r="G10" s="13">
        <v>31.5</v>
      </c>
      <c r="H10" s="21">
        <v>10</v>
      </c>
      <c r="I10" s="22">
        <f t="shared" si="0"/>
        <v>15.75</v>
      </c>
      <c r="J10" s="23">
        <f t="shared" si="3"/>
        <v>31.5</v>
      </c>
      <c r="K10" s="23">
        <f t="shared" si="1"/>
        <v>91.5</v>
      </c>
      <c r="L10" s="23">
        <f t="shared" si="2"/>
        <v>109.5</v>
      </c>
      <c r="M10" s="24">
        <v>31</v>
      </c>
      <c r="N10" s="24">
        <v>74</v>
      </c>
      <c r="O10" s="24">
        <v>18</v>
      </c>
      <c r="P10" s="23">
        <f>$J10-'SALES ORDER '!P10</f>
        <v>23.5</v>
      </c>
      <c r="Q10" s="23">
        <f>$J10-'SALES ORDER '!Q10</f>
        <v>7.5</v>
      </c>
      <c r="R10" s="23">
        <f t="shared" si="4"/>
        <v>87</v>
      </c>
      <c r="S10" s="24">
        <f>M10+'Arrivi MRP -&gt; DDMRP'!O11-'week 42'!O10</f>
        <v>41</v>
      </c>
      <c r="T10" s="25">
        <f t="shared" si="5"/>
        <v>0.79452054794520544</v>
      </c>
      <c r="U10" s="23">
        <f t="shared" si="6"/>
        <v>22.5</v>
      </c>
      <c r="V10" s="23">
        <v>23</v>
      </c>
      <c r="W10" s="25">
        <f t="shared" si="7"/>
        <v>0.97826086956521741</v>
      </c>
      <c r="X10" s="23" t="s">
        <v>71</v>
      </c>
      <c r="Y10" s="31">
        <v>30</v>
      </c>
      <c r="Z10" s="23" t="s">
        <v>85</v>
      </c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v>18</v>
      </c>
      <c r="F11" s="12">
        <v>60</v>
      </c>
      <c r="G11" s="13">
        <v>31.5</v>
      </c>
      <c r="H11" s="21">
        <v>10</v>
      </c>
      <c r="I11" s="22">
        <f t="shared" si="0"/>
        <v>15.75</v>
      </c>
      <c r="J11" s="23">
        <f t="shared" si="3"/>
        <v>31.5</v>
      </c>
      <c r="K11" s="23">
        <f t="shared" si="1"/>
        <v>91.5</v>
      </c>
      <c r="L11" s="23">
        <f t="shared" si="2"/>
        <v>109.5</v>
      </c>
      <c r="M11" s="24">
        <v>32</v>
      </c>
      <c r="N11" s="24">
        <v>73</v>
      </c>
      <c r="O11" s="24">
        <v>18</v>
      </c>
      <c r="P11" s="23">
        <f>$J11-'SALES ORDER '!P11</f>
        <v>23.5</v>
      </c>
      <c r="Q11" s="23">
        <f>$J11-'SALES ORDER '!Q11</f>
        <v>25.5</v>
      </c>
      <c r="R11" s="23">
        <f t="shared" si="4"/>
        <v>87</v>
      </c>
      <c r="S11" s="24">
        <f>M11+'Arrivi MRP -&gt; DDMRP'!O12-'week 42'!O11</f>
        <v>35</v>
      </c>
      <c r="T11" s="25">
        <f t="shared" si="5"/>
        <v>0.79452054794520544</v>
      </c>
      <c r="U11" s="23">
        <f t="shared" si="6"/>
        <v>22.5</v>
      </c>
      <c r="V11" s="23">
        <v>23</v>
      </c>
      <c r="W11" s="25">
        <f t="shared" si="7"/>
        <v>0.97826086956521741</v>
      </c>
      <c r="X11" s="23" t="s">
        <v>71</v>
      </c>
      <c r="Y11" s="31">
        <v>30</v>
      </c>
      <c r="Z11" s="23" t="s">
        <v>85</v>
      </c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v>54</v>
      </c>
      <c r="F12" s="12">
        <v>180</v>
      </c>
      <c r="G12" s="13">
        <v>94.5</v>
      </c>
      <c r="H12" s="21">
        <v>10</v>
      </c>
      <c r="I12" s="22">
        <f t="shared" si="0"/>
        <v>47.25</v>
      </c>
      <c r="J12" s="23">
        <f t="shared" si="3"/>
        <v>94.5</v>
      </c>
      <c r="K12" s="23">
        <f t="shared" si="1"/>
        <v>274.5</v>
      </c>
      <c r="L12" s="23">
        <f t="shared" si="2"/>
        <v>328.5</v>
      </c>
      <c r="M12" s="24">
        <v>133</v>
      </c>
      <c r="N12" s="24">
        <v>181</v>
      </c>
      <c r="O12" s="24">
        <v>54</v>
      </c>
      <c r="P12" s="23">
        <f>$J12-'SALES ORDER '!P12</f>
        <v>70.5</v>
      </c>
      <c r="Q12" s="23">
        <f>$J12-'SALES ORDER '!Q12</f>
        <v>88.5</v>
      </c>
      <c r="R12" s="23">
        <f t="shared" si="4"/>
        <v>260</v>
      </c>
      <c r="S12" s="24">
        <f>M12+'Arrivi MRP -&gt; DDMRP'!O13-'week 42'!O12</f>
        <v>79</v>
      </c>
      <c r="T12" s="25">
        <f t="shared" si="5"/>
        <v>0.79147640791476404</v>
      </c>
      <c r="U12" s="23">
        <f t="shared" si="6"/>
        <v>68.5</v>
      </c>
      <c r="V12" s="23">
        <v>69</v>
      </c>
      <c r="W12" s="25">
        <f t="shared" si="7"/>
        <v>0.99275362318840576</v>
      </c>
      <c r="X12" s="23" t="s">
        <v>71</v>
      </c>
      <c r="Y12" s="31">
        <v>30</v>
      </c>
      <c r="Z12" s="23" t="s">
        <v>85</v>
      </c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v>15727.056615384616</v>
      </c>
      <c r="F13" s="12">
        <v>19658.82076923077</v>
      </c>
      <c r="G13" s="13">
        <v>19658.82076923077</v>
      </c>
      <c r="H13" s="26">
        <v>10</v>
      </c>
      <c r="I13" s="27">
        <f t="shared" si="0"/>
        <v>9829.4103846153848</v>
      </c>
      <c r="J13" s="28">
        <f t="shared" si="3"/>
        <v>19658.82076923077</v>
      </c>
      <c r="K13" s="28">
        <f t="shared" si="1"/>
        <v>39317.641538461539</v>
      </c>
      <c r="L13" s="28">
        <f t="shared" si="2"/>
        <v>55044.698153846155</v>
      </c>
      <c r="M13" s="29">
        <v>164977.80099999989</v>
      </c>
      <c r="N13" s="29">
        <v>0</v>
      </c>
      <c r="O13" s="17">
        <v>7028</v>
      </c>
      <c r="P13" s="28">
        <f>$J13-'SALES ORDER '!P13</f>
        <v>11496.82076923077</v>
      </c>
      <c r="Q13" s="28">
        <f>$J13-'SALES ORDER '!Q13</f>
        <v>19640.82076923077</v>
      </c>
      <c r="R13" s="28">
        <f t="shared" si="4"/>
        <v>157949.80099999989</v>
      </c>
      <c r="S13" s="29">
        <f>M13+'Arrivi MRP -&gt; DDMRP'!O14-'week 42'!O13</f>
        <v>157949.80099999989</v>
      </c>
      <c r="T13" s="30">
        <f t="shared" si="5"/>
        <v>2.8694825532250361</v>
      </c>
      <c r="U13" s="28"/>
      <c r="V13" s="28"/>
      <c r="W13" s="28"/>
      <c r="X13" s="28"/>
      <c r="Y13" s="29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v>11491.349216666669</v>
      </c>
      <c r="F14" s="12">
        <v>16416.213166666672</v>
      </c>
      <c r="G14" s="13">
        <v>14364.186520833337</v>
      </c>
      <c r="H14" s="21">
        <v>10</v>
      </c>
      <c r="I14" s="22">
        <f t="shared" si="0"/>
        <v>7182.0932604166683</v>
      </c>
      <c r="J14" s="23">
        <f t="shared" si="3"/>
        <v>14364.186520833337</v>
      </c>
      <c r="K14" s="23">
        <f t="shared" si="1"/>
        <v>30780.399687500008</v>
      </c>
      <c r="L14" s="23">
        <f t="shared" si="2"/>
        <v>42271.748904166678</v>
      </c>
      <c r="M14" s="24">
        <v>42034.27199999991</v>
      </c>
      <c r="N14" s="24">
        <v>0</v>
      </c>
      <c r="O14" s="24">
        <v>17892</v>
      </c>
      <c r="P14" s="23">
        <f>$J14-'SALES ORDER '!P14</f>
        <v>6979.1865208333365</v>
      </c>
      <c r="Q14" s="23">
        <f>$J14-'SALES ORDER '!Q14</f>
        <v>10348.186520833337</v>
      </c>
      <c r="R14" s="23">
        <f t="shared" si="4"/>
        <v>24142.27199999991</v>
      </c>
      <c r="S14" s="24">
        <f>M14+'Arrivi MRP -&gt; DDMRP'!O15-'week 42'!O14</f>
        <v>24142.27199999991</v>
      </c>
      <c r="T14" s="25">
        <f t="shared" si="5"/>
        <v>0.5711207278111986</v>
      </c>
      <c r="U14" s="23">
        <f t="shared" si="6"/>
        <v>18129.476904166768</v>
      </c>
      <c r="V14" s="23">
        <v>19000</v>
      </c>
      <c r="W14" s="25">
        <f>U14/V14</f>
        <v>0.95418299495614567</v>
      </c>
      <c r="X14" s="23" t="s">
        <v>71</v>
      </c>
      <c r="Y14" s="31">
        <v>10</v>
      </c>
      <c r="Z14" s="23" t="s">
        <v>73</v>
      </c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v>81.379799999999989</v>
      </c>
      <c r="F15" s="12">
        <v>271.26599999999996</v>
      </c>
      <c r="G15" s="13">
        <v>142.41464999999999</v>
      </c>
      <c r="H15" s="26">
        <v>10</v>
      </c>
      <c r="I15" s="27">
        <f t="shared" si="0"/>
        <v>71.207324999999997</v>
      </c>
      <c r="J15" s="28">
        <f t="shared" si="3"/>
        <v>142.41464999999999</v>
      </c>
      <c r="K15" s="28">
        <f t="shared" si="1"/>
        <v>413.68064999999996</v>
      </c>
      <c r="L15" s="28">
        <f t="shared" si="2"/>
        <v>495.06044999999995</v>
      </c>
      <c r="M15" s="29">
        <v>574.04499999999905</v>
      </c>
      <c r="N15" s="29">
        <v>0</v>
      </c>
      <c r="O15" s="17">
        <v>47</v>
      </c>
      <c r="P15" s="28">
        <f>$J15-'SALES ORDER '!P15</f>
        <v>142.41464999999999</v>
      </c>
      <c r="Q15" s="28">
        <f>$J15-'SALES ORDER '!Q15</f>
        <v>111.41464999999999</v>
      </c>
      <c r="R15" s="28">
        <f t="shared" si="4"/>
        <v>527.04499999999905</v>
      </c>
      <c r="S15" s="29">
        <f>M15+'Arrivi MRP -&gt; DDMRP'!O16-'week 42'!O15</f>
        <v>527.04499999999905</v>
      </c>
      <c r="T15" s="30">
        <f t="shared" si="5"/>
        <v>1.0646073625958186</v>
      </c>
      <c r="U15" s="28"/>
      <c r="V15" s="28"/>
      <c r="W15" s="28"/>
      <c r="X15" s="28"/>
      <c r="Y15" s="29"/>
      <c r="Z15" s="28"/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v>7075</v>
      </c>
      <c r="F16" s="12">
        <v>4554.4909090909086</v>
      </c>
      <c r="G16" s="13"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16935.74090909091</v>
      </c>
      <c r="L16" s="28">
        <f t="shared" si="2"/>
        <v>24010.74090909091</v>
      </c>
      <c r="M16" s="29">
        <v>16175.201999999997</v>
      </c>
      <c r="N16" s="29">
        <v>7075</v>
      </c>
      <c r="O16" s="29">
        <v>1128</v>
      </c>
      <c r="P16" s="28">
        <f>$J16-'SALES ORDER '!P16</f>
        <v>12343.25</v>
      </c>
      <c r="Q16" s="28">
        <f>$J16-'SALES ORDER '!Q16</f>
        <v>12381.25</v>
      </c>
      <c r="R16" s="28">
        <f t="shared" si="4"/>
        <v>22122.201999999997</v>
      </c>
      <c r="S16" s="29">
        <f>M16+'Arrivi MRP -&gt; DDMRP'!O17-'week 42'!O16</f>
        <v>15047.201999999997</v>
      </c>
      <c r="T16" s="30">
        <f t="shared" si="5"/>
        <v>0.9213460793966638</v>
      </c>
      <c r="U16" s="28"/>
      <c r="V16" s="28"/>
      <c r="W16" s="30"/>
      <c r="X16" s="28"/>
      <c r="Y16" s="38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v>45.5184</v>
      </c>
      <c r="F17" s="12">
        <v>151.72800000000001</v>
      </c>
      <c r="G17" s="13">
        <v>79.657200000000003</v>
      </c>
      <c r="H17" s="26">
        <v>10</v>
      </c>
      <c r="I17" s="27">
        <f t="shared" si="0"/>
        <v>39.828600000000002</v>
      </c>
      <c r="J17" s="28">
        <f t="shared" si="3"/>
        <v>79.657200000000003</v>
      </c>
      <c r="K17" s="28">
        <f t="shared" si="1"/>
        <v>231.3852</v>
      </c>
      <c r="L17" s="28">
        <f t="shared" si="2"/>
        <v>276.90359999999998</v>
      </c>
      <c r="M17" s="29">
        <v>100.51999999999902</v>
      </c>
      <c r="N17" s="29">
        <v>192</v>
      </c>
      <c r="O17" s="17">
        <v>26</v>
      </c>
      <c r="P17" s="28">
        <f>$J17-'SALES ORDER '!P17</f>
        <v>79.657200000000003</v>
      </c>
      <c r="Q17" s="28">
        <f>$J17-'SALES ORDER '!Q17</f>
        <v>62.657200000000003</v>
      </c>
      <c r="R17" s="28">
        <f t="shared" si="4"/>
        <v>266.51999999999902</v>
      </c>
      <c r="S17" s="29">
        <f>M17+'Arrivi MRP -&gt; DDMRP'!O18-'week 42'!O17</f>
        <v>74.519999999999015</v>
      </c>
      <c r="T17" s="30">
        <f t="shared" si="5"/>
        <v>0.96250102923905301</v>
      </c>
      <c r="U17" s="28"/>
      <c r="V17" s="28"/>
      <c r="W17" s="30"/>
      <c r="X17" s="28"/>
      <c r="Y17" s="38"/>
      <c r="Z17" s="28"/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v>28001.394692307691</v>
      </c>
      <c r="F18" s="12">
        <v>93337.982307692306</v>
      </c>
      <c r="G18" s="13">
        <v>49002.44071153846</v>
      </c>
      <c r="H18" s="21">
        <v>10</v>
      </c>
      <c r="I18" s="22">
        <f t="shared" si="0"/>
        <v>24501.22035576923</v>
      </c>
      <c r="J18" s="23">
        <f t="shared" si="3"/>
        <v>49002.44071153846</v>
      </c>
      <c r="K18" s="23">
        <f t="shared" si="1"/>
        <v>142340.42301923077</v>
      </c>
      <c r="L18" s="23">
        <f t="shared" si="2"/>
        <v>170341.81771153846</v>
      </c>
      <c r="M18" s="24">
        <v>92676.597999999882</v>
      </c>
      <c r="N18" s="24">
        <v>58058</v>
      </c>
      <c r="O18" s="24">
        <v>30552</v>
      </c>
      <c r="P18" s="23">
        <f>$J18-'SALES ORDER '!P18</f>
        <v>41883.44071153846</v>
      </c>
      <c r="Q18" s="23">
        <f>$J18-'SALES ORDER '!Q18</f>
        <v>38284.44071153846</v>
      </c>
      <c r="R18" s="23">
        <f t="shared" si="4"/>
        <v>120182.59799999988</v>
      </c>
      <c r="S18" s="24">
        <f>M18+'Arrivi MRP -&gt; DDMRP'!O19-'week 42'!O18</f>
        <v>103594.59799999988</v>
      </c>
      <c r="T18" s="25">
        <f t="shared" si="5"/>
        <v>0.70553783923757585</v>
      </c>
      <c r="U18" s="23">
        <f t="shared" si="6"/>
        <v>50159.219711538579</v>
      </c>
      <c r="V18" s="23">
        <v>50518</v>
      </c>
      <c r="W18" s="25">
        <f>U18/V18</f>
        <v>0.99289797124863566</v>
      </c>
      <c r="X18" s="23" t="s">
        <v>71</v>
      </c>
      <c r="Y18" s="31">
        <v>30</v>
      </c>
      <c r="Z18" s="23" t="s">
        <v>85</v>
      </c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359BF-0EA4-4DC8-96C0-3CE9CCE86B5F}">
  <dimension ref="A1:Z19"/>
  <sheetViews>
    <sheetView topLeftCell="V1" workbookViewId="0">
      <selection activeCell="Z1" sqref="Z1"/>
    </sheetView>
  </sheetViews>
  <sheetFormatPr defaultRowHeight="14.4" x14ac:dyDescent="0.3"/>
  <cols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9.3320312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v>37.107692307692311</v>
      </c>
      <c r="F2" s="12">
        <v>123.69230769230771</v>
      </c>
      <c r="G2" s="39">
        <v>64.938461538461553</v>
      </c>
      <c r="H2" s="21">
        <v>10</v>
      </c>
      <c r="I2" s="22">
        <f t="shared" ref="I2:I18" si="0">G2/2</f>
        <v>32.469230769230776</v>
      </c>
      <c r="J2" s="23">
        <f>G2</f>
        <v>64.938461538461553</v>
      </c>
      <c r="K2" s="23">
        <f t="shared" ref="K2:K18" si="1">J2+F2</f>
        <v>188.63076923076926</v>
      </c>
      <c r="L2" s="23">
        <f t="shared" ref="L2:L18" si="2">K2+E2</f>
        <v>225.73846153846156</v>
      </c>
      <c r="M2" s="24">
        <v>5</v>
      </c>
      <c r="N2" s="24">
        <v>214</v>
      </c>
      <c r="O2" s="24">
        <v>16</v>
      </c>
      <c r="P2" s="23">
        <f>$J2-'SALES ORDER '!Q2</f>
        <v>61.938461538461553</v>
      </c>
      <c r="Q2" s="23">
        <f>$J2-'SALES ORDER '!R2</f>
        <v>61.938461538461553</v>
      </c>
      <c r="R2" s="23">
        <f>M2+N2-O2</f>
        <v>203</v>
      </c>
      <c r="S2" s="24">
        <f>M2+'Arrivi MRP -&gt; DDMRP'!P3-'week 43'!O2</f>
        <v>69</v>
      </c>
      <c r="T2" s="25">
        <f>R2/L2</f>
        <v>0.8992707694404688</v>
      </c>
      <c r="U2" s="23">
        <f>L2-R2</f>
        <v>22.738461538461564</v>
      </c>
      <c r="V2" s="23">
        <v>23</v>
      </c>
      <c r="W2" s="25">
        <f>U2/V2</f>
        <v>0.98862876254180709</v>
      </c>
      <c r="X2" s="23" t="s">
        <v>72</v>
      </c>
      <c r="Y2" s="31">
        <v>30</v>
      </c>
      <c r="Z2" s="23" t="s">
        <v>86</v>
      </c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v>55.661538461538463</v>
      </c>
      <c r="F3" s="12">
        <v>185.53846153846155</v>
      </c>
      <c r="G3" s="13">
        <v>97.407692307692315</v>
      </c>
      <c r="H3" s="21">
        <v>10</v>
      </c>
      <c r="I3" s="22">
        <f t="shared" si="0"/>
        <v>48.703846153846158</v>
      </c>
      <c r="J3" s="23">
        <f t="shared" ref="J3:J18" si="3">G3</f>
        <v>97.407692307692315</v>
      </c>
      <c r="K3" s="23">
        <f t="shared" si="1"/>
        <v>282.94615384615383</v>
      </c>
      <c r="L3" s="23">
        <f t="shared" si="2"/>
        <v>338.60769230769228</v>
      </c>
      <c r="M3" s="24">
        <v>73</v>
      </c>
      <c r="N3" s="24">
        <v>256</v>
      </c>
      <c r="O3" s="24">
        <v>24</v>
      </c>
      <c r="P3" s="23">
        <f>$J3-'SALES ORDER '!Q3</f>
        <v>85.407692307692315</v>
      </c>
      <c r="Q3" s="23">
        <f>$J3-'SALES ORDER '!R3</f>
        <v>85.407692307692315</v>
      </c>
      <c r="R3" s="23">
        <f t="shared" ref="R3:R18" si="4">M3+N3-O3</f>
        <v>305</v>
      </c>
      <c r="S3" s="24">
        <f>M3+'Arrivi MRP -&gt; DDMRP'!P4-'week 43'!O3</f>
        <v>103</v>
      </c>
      <c r="T3" s="25">
        <f t="shared" ref="T3:T18" si="5">R3/L3</f>
        <v>0.90074740452986224</v>
      </c>
      <c r="U3" s="23">
        <f t="shared" ref="U3:U18" si="6">L3-R3</f>
        <v>33.607692307692275</v>
      </c>
      <c r="V3" s="23">
        <v>34</v>
      </c>
      <c r="W3" s="25">
        <f t="shared" ref="W3:W18" si="7">U3/V3</f>
        <v>0.9884615384615375</v>
      </c>
      <c r="X3" s="23" t="s">
        <v>72</v>
      </c>
      <c r="Y3" s="31">
        <v>30</v>
      </c>
      <c r="Z3" s="23" t="s">
        <v>86</v>
      </c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v>18.553846153846155</v>
      </c>
      <c r="F4" s="12">
        <v>61.846153846153854</v>
      </c>
      <c r="G4" s="13">
        <v>32.469230769230776</v>
      </c>
      <c r="H4" s="21">
        <v>10</v>
      </c>
      <c r="I4" s="22">
        <f t="shared" si="0"/>
        <v>16.234615384615388</v>
      </c>
      <c r="J4" s="23">
        <f t="shared" si="3"/>
        <v>32.469230769230776</v>
      </c>
      <c r="K4" s="23">
        <f t="shared" si="1"/>
        <v>94.31538461538463</v>
      </c>
      <c r="L4" s="23">
        <f t="shared" si="2"/>
        <v>112.86923076923078</v>
      </c>
      <c r="M4" s="24">
        <v>3</v>
      </c>
      <c r="N4" s="24">
        <v>107</v>
      </c>
      <c r="O4" s="24">
        <v>8</v>
      </c>
      <c r="P4" s="23">
        <f>$J4-'SALES ORDER '!Q4</f>
        <v>14.469230769230776</v>
      </c>
      <c r="Q4" s="23">
        <f>$J4-'SALES ORDER '!R4</f>
        <v>14.469230769230776</v>
      </c>
      <c r="R4" s="23">
        <f t="shared" si="4"/>
        <v>102</v>
      </c>
      <c r="S4" s="24">
        <f>M4+'Arrivi MRP -&gt; DDMRP'!P5-'week 43'!O4</f>
        <v>35</v>
      </c>
      <c r="T4" s="25">
        <f t="shared" si="5"/>
        <v>0.90370067470864845</v>
      </c>
      <c r="U4" s="23">
        <f t="shared" si="6"/>
        <v>10.869230769230782</v>
      </c>
      <c r="V4" s="23">
        <v>11</v>
      </c>
      <c r="W4" s="25">
        <f t="shared" si="7"/>
        <v>0.98811188811188932</v>
      </c>
      <c r="X4" s="23" t="s">
        <v>72</v>
      </c>
      <c r="Y4" s="31">
        <v>30</v>
      </c>
      <c r="Z4" s="23" t="s">
        <v>86</v>
      </c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v>18.553846153846155</v>
      </c>
      <c r="F5" s="12">
        <v>61.846153846153854</v>
      </c>
      <c r="G5" s="13">
        <v>32.469230769230776</v>
      </c>
      <c r="H5" s="21">
        <v>10</v>
      </c>
      <c r="I5" s="22">
        <f t="shared" si="0"/>
        <v>16.234615384615388</v>
      </c>
      <c r="J5" s="23">
        <f t="shared" si="3"/>
        <v>32.469230769230776</v>
      </c>
      <c r="K5" s="23">
        <f t="shared" si="1"/>
        <v>94.31538461538463</v>
      </c>
      <c r="L5" s="23">
        <f t="shared" si="2"/>
        <v>112.86923076923078</v>
      </c>
      <c r="M5" s="24">
        <v>33</v>
      </c>
      <c r="N5" s="24">
        <v>77</v>
      </c>
      <c r="O5" s="24">
        <v>8</v>
      </c>
      <c r="P5" s="23">
        <f>$J5-'SALES ORDER '!Q5</f>
        <v>26.469230769230776</v>
      </c>
      <c r="Q5" s="23">
        <f>$J5-'SALES ORDER '!R5</f>
        <v>26.469230769230776</v>
      </c>
      <c r="R5" s="23">
        <f t="shared" si="4"/>
        <v>102</v>
      </c>
      <c r="S5" s="24">
        <f>M5+'Arrivi MRP -&gt; DDMRP'!P6-'week 43'!O5</f>
        <v>25</v>
      </c>
      <c r="T5" s="25">
        <f t="shared" si="5"/>
        <v>0.90370067470864845</v>
      </c>
      <c r="U5" s="23">
        <f t="shared" si="6"/>
        <v>10.869230769230782</v>
      </c>
      <c r="V5" s="23">
        <v>11</v>
      </c>
      <c r="W5" s="25">
        <f t="shared" si="7"/>
        <v>0.98811188811188932</v>
      </c>
      <c r="X5" s="23" t="s">
        <v>72</v>
      </c>
      <c r="Y5" s="31">
        <v>30</v>
      </c>
      <c r="Z5" s="23" t="s">
        <v>86</v>
      </c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v>18.553846153846155</v>
      </c>
      <c r="F6" s="12">
        <v>61.846153846153854</v>
      </c>
      <c r="G6" s="13">
        <v>32.469230769230776</v>
      </c>
      <c r="H6" s="21">
        <v>10</v>
      </c>
      <c r="I6" s="22">
        <f t="shared" si="0"/>
        <v>16.234615384615388</v>
      </c>
      <c r="J6" s="23">
        <f t="shared" si="3"/>
        <v>32.469230769230776</v>
      </c>
      <c r="K6" s="23">
        <f t="shared" si="1"/>
        <v>94.31538461538463</v>
      </c>
      <c r="L6" s="23">
        <f t="shared" si="2"/>
        <v>112.86923076923078</v>
      </c>
      <c r="M6" s="24">
        <v>33</v>
      </c>
      <c r="N6" s="24">
        <v>77</v>
      </c>
      <c r="O6" s="24">
        <v>8</v>
      </c>
      <c r="P6" s="23">
        <f>$J6-'SALES ORDER '!Q6</f>
        <v>26.469230769230776</v>
      </c>
      <c r="Q6" s="23">
        <f>$J6-'SALES ORDER '!R6</f>
        <v>26.469230769230776</v>
      </c>
      <c r="R6" s="23">
        <f t="shared" si="4"/>
        <v>102</v>
      </c>
      <c r="S6" s="24">
        <f>M6+'Arrivi MRP -&gt; DDMRP'!P7-'week 43'!O6</f>
        <v>25</v>
      </c>
      <c r="T6" s="25">
        <f t="shared" si="5"/>
        <v>0.90370067470864845</v>
      </c>
      <c r="U6" s="23">
        <f t="shared" si="6"/>
        <v>10.869230769230782</v>
      </c>
      <c r="V6" s="23">
        <v>11</v>
      </c>
      <c r="W6" s="25">
        <f t="shared" si="7"/>
        <v>0.98811188811188932</v>
      </c>
      <c r="X6" s="23" t="s">
        <v>72</v>
      </c>
      <c r="Y6" s="31">
        <v>30</v>
      </c>
      <c r="Z6" s="23" t="s">
        <v>86</v>
      </c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v>37.107692307692311</v>
      </c>
      <c r="F7" s="12">
        <v>123.69230769230771</v>
      </c>
      <c r="G7" s="13">
        <v>64.938461538461553</v>
      </c>
      <c r="H7" s="21">
        <v>10</v>
      </c>
      <c r="I7" s="22">
        <f t="shared" si="0"/>
        <v>32.469230769230776</v>
      </c>
      <c r="J7" s="23">
        <f t="shared" si="3"/>
        <v>64.938461538461553</v>
      </c>
      <c r="K7" s="23">
        <f t="shared" si="1"/>
        <v>188.63076923076926</v>
      </c>
      <c r="L7" s="23">
        <f t="shared" si="2"/>
        <v>225.73846153846156</v>
      </c>
      <c r="M7" s="24">
        <v>55</v>
      </c>
      <c r="N7" s="24">
        <v>164</v>
      </c>
      <c r="O7" s="24">
        <v>16</v>
      </c>
      <c r="P7" s="23">
        <f>$J7-'SALES ORDER '!Q7</f>
        <v>58.938461538461553</v>
      </c>
      <c r="Q7" s="23">
        <f>$J7-'SALES ORDER '!R7</f>
        <v>58.938461538461553</v>
      </c>
      <c r="R7" s="23">
        <f t="shared" si="4"/>
        <v>203</v>
      </c>
      <c r="S7" s="24">
        <f>M7+'Arrivi MRP -&gt; DDMRP'!P8-'week 43'!O7</f>
        <v>39</v>
      </c>
      <c r="T7" s="25">
        <f t="shared" si="5"/>
        <v>0.8992707694404688</v>
      </c>
      <c r="U7" s="23">
        <f t="shared" si="6"/>
        <v>22.738461538461564</v>
      </c>
      <c r="V7" s="23">
        <v>23</v>
      </c>
      <c r="W7" s="25">
        <f t="shared" si="7"/>
        <v>0.98862876254180709</v>
      </c>
      <c r="X7" s="23" t="s">
        <v>72</v>
      </c>
      <c r="Y7" s="31">
        <v>30</v>
      </c>
      <c r="Z7" s="23" t="s">
        <v>86</v>
      </c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v>9.2769230769230777</v>
      </c>
      <c r="F8" s="12">
        <v>30.923076923076927</v>
      </c>
      <c r="G8" s="13">
        <v>16.234615384615388</v>
      </c>
      <c r="H8" s="21">
        <v>10</v>
      </c>
      <c r="I8" s="22">
        <f t="shared" si="0"/>
        <v>8.1173076923076941</v>
      </c>
      <c r="J8" s="23">
        <f t="shared" si="3"/>
        <v>16.234615384615388</v>
      </c>
      <c r="K8" s="23">
        <f t="shared" si="1"/>
        <v>47.157692307692315</v>
      </c>
      <c r="L8" s="23">
        <f t="shared" si="2"/>
        <v>56.434615384615391</v>
      </c>
      <c r="M8" s="24">
        <v>13</v>
      </c>
      <c r="N8" s="24">
        <v>42</v>
      </c>
      <c r="O8" s="24">
        <v>4</v>
      </c>
      <c r="P8" s="23">
        <f>$J8-'SALES ORDER '!Q8</f>
        <v>4.2346153846153882</v>
      </c>
      <c r="Q8" s="23">
        <f>$J8-'SALES ORDER '!R8</f>
        <v>4.2346153846153882</v>
      </c>
      <c r="R8" s="23">
        <f t="shared" si="4"/>
        <v>51</v>
      </c>
      <c r="S8" s="24">
        <f>M8+'Arrivi MRP -&gt; DDMRP'!P9-'week 43'!O8</f>
        <v>18</v>
      </c>
      <c r="T8" s="25">
        <f t="shared" si="5"/>
        <v>0.90370067470864845</v>
      </c>
      <c r="U8" s="23">
        <f t="shared" si="6"/>
        <v>5.4346153846153911</v>
      </c>
      <c r="V8" s="23">
        <v>6</v>
      </c>
      <c r="W8" s="25">
        <f t="shared" si="7"/>
        <v>0.90576923076923188</v>
      </c>
      <c r="X8" s="23" t="s">
        <v>72</v>
      </c>
      <c r="Y8" s="31">
        <v>30</v>
      </c>
      <c r="Z8" s="23" t="s">
        <v>86</v>
      </c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v>74.215384615384622</v>
      </c>
      <c r="F9" s="12">
        <v>247.38461538461542</v>
      </c>
      <c r="G9" s="13">
        <v>129.87692307692311</v>
      </c>
      <c r="H9" s="21">
        <v>10</v>
      </c>
      <c r="I9" s="22">
        <f t="shared" si="0"/>
        <v>64.938461538461553</v>
      </c>
      <c r="J9" s="23">
        <f t="shared" si="3"/>
        <v>129.87692307692311</v>
      </c>
      <c r="K9" s="23">
        <f t="shared" si="1"/>
        <v>377.26153846153852</v>
      </c>
      <c r="L9" s="23">
        <f t="shared" si="2"/>
        <v>451.47692307692313</v>
      </c>
      <c r="M9" s="24">
        <v>117</v>
      </c>
      <c r="N9" s="24">
        <v>321</v>
      </c>
      <c r="O9" s="24">
        <v>32</v>
      </c>
      <c r="P9" s="23">
        <f>$J9-'SALES ORDER '!Q9</f>
        <v>126.87692307692311</v>
      </c>
      <c r="Q9" s="23">
        <f>$J9-'SALES ORDER '!R9</f>
        <v>126.87692307692311</v>
      </c>
      <c r="R9" s="23">
        <f t="shared" si="4"/>
        <v>406</v>
      </c>
      <c r="S9" s="24">
        <f>M9+'Arrivi MRP -&gt; DDMRP'!P10-'week 43'!O9</f>
        <v>85</v>
      </c>
      <c r="T9" s="25">
        <f t="shared" si="5"/>
        <v>0.8992707694404688</v>
      </c>
      <c r="U9" s="23">
        <f t="shared" si="6"/>
        <v>45.476923076923129</v>
      </c>
      <c r="V9" s="23">
        <v>46</v>
      </c>
      <c r="W9" s="25">
        <f t="shared" si="7"/>
        <v>0.98862876254180709</v>
      </c>
      <c r="X9" s="23" t="s">
        <v>72</v>
      </c>
      <c r="Y9" s="31">
        <v>30</v>
      </c>
      <c r="Z9" s="23" t="s">
        <v>86</v>
      </c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v>18.553846153846155</v>
      </c>
      <c r="F10" s="12">
        <v>61.846153846153854</v>
      </c>
      <c r="G10" s="13">
        <v>32.469230769230776</v>
      </c>
      <c r="H10" s="21">
        <v>10</v>
      </c>
      <c r="I10" s="22">
        <f t="shared" si="0"/>
        <v>16.234615384615388</v>
      </c>
      <c r="J10" s="23">
        <f t="shared" si="3"/>
        <v>32.469230769230776</v>
      </c>
      <c r="K10" s="23">
        <f t="shared" si="1"/>
        <v>94.31538461538463</v>
      </c>
      <c r="L10" s="23">
        <f t="shared" si="2"/>
        <v>112.86923076923078</v>
      </c>
      <c r="M10" s="24">
        <v>41</v>
      </c>
      <c r="N10" s="24">
        <v>69</v>
      </c>
      <c r="O10" s="24">
        <v>8</v>
      </c>
      <c r="P10" s="23">
        <f>$J10-'SALES ORDER '!Q10</f>
        <v>8.4692307692307764</v>
      </c>
      <c r="Q10" s="23">
        <f>$J10-'SALES ORDER '!R10</f>
        <v>8.4692307692307764</v>
      </c>
      <c r="R10" s="23">
        <f t="shared" si="4"/>
        <v>102</v>
      </c>
      <c r="S10" s="24">
        <f>M10+'Arrivi MRP -&gt; DDMRP'!P11-'week 43'!O10</f>
        <v>33</v>
      </c>
      <c r="T10" s="25">
        <f t="shared" si="5"/>
        <v>0.90370067470864845</v>
      </c>
      <c r="U10" s="23">
        <f t="shared" si="6"/>
        <v>10.869230769230782</v>
      </c>
      <c r="V10" s="23">
        <v>11</v>
      </c>
      <c r="W10" s="25">
        <f t="shared" si="7"/>
        <v>0.98811188811188932</v>
      </c>
      <c r="X10" s="23" t="s">
        <v>72</v>
      </c>
      <c r="Y10" s="31">
        <v>30</v>
      </c>
      <c r="Z10" s="23" t="s">
        <v>86</v>
      </c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v>18.553846153846155</v>
      </c>
      <c r="F11" s="12">
        <v>61.846153846153854</v>
      </c>
      <c r="G11" s="13">
        <v>32.469230769230776</v>
      </c>
      <c r="H11" s="21">
        <v>10</v>
      </c>
      <c r="I11" s="22">
        <f t="shared" si="0"/>
        <v>16.234615384615388</v>
      </c>
      <c r="J11" s="23">
        <f t="shared" si="3"/>
        <v>32.469230769230776</v>
      </c>
      <c r="K11" s="23">
        <f t="shared" si="1"/>
        <v>94.31538461538463</v>
      </c>
      <c r="L11" s="23">
        <f t="shared" si="2"/>
        <v>112.86923076923078</v>
      </c>
      <c r="M11" s="24">
        <v>35</v>
      </c>
      <c r="N11" s="24">
        <v>75</v>
      </c>
      <c r="O11" s="24">
        <v>8</v>
      </c>
      <c r="P11" s="23">
        <f>$J11-'SALES ORDER '!Q11</f>
        <v>26.469230769230776</v>
      </c>
      <c r="Q11" s="23">
        <f>$J11-'SALES ORDER '!R11</f>
        <v>26.469230769230776</v>
      </c>
      <c r="R11" s="23">
        <f t="shared" si="4"/>
        <v>102</v>
      </c>
      <c r="S11" s="24">
        <f>M11+'Arrivi MRP -&gt; DDMRP'!P12-'week 43'!O11</f>
        <v>27</v>
      </c>
      <c r="T11" s="25">
        <f t="shared" si="5"/>
        <v>0.90370067470864845</v>
      </c>
      <c r="U11" s="23">
        <f t="shared" si="6"/>
        <v>10.869230769230782</v>
      </c>
      <c r="V11" s="23">
        <v>11</v>
      </c>
      <c r="W11" s="25">
        <f t="shared" si="7"/>
        <v>0.98811188811188932</v>
      </c>
      <c r="X11" s="23" t="s">
        <v>72</v>
      </c>
      <c r="Y11" s="31">
        <v>30</v>
      </c>
      <c r="Z11" s="23" t="s">
        <v>86</v>
      </c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v>55.661538461538463</v>
      </c>
      <c r="F12" s="12">
        <v>185.53846153846155</v>
      </c>
      <c r="G12" s="13">
        <v>97.407692307692315</v>
      </c>
      <c r="H12" s="21">
        <v>10</v>
      </c>
      <c r="I12" s="22">
        <f t="shared" si="0"/>
        <v>48.703846153846158</v>
      </c>
      <c r="J12" s="23">
        <f t="shared" si="3"/>
        <v>97.407692307692315</v>
      </c>
      <c r="K12" s="23">
        <f t="shared" si="1"/>
        <v>282.94615384615383</v>
      </c>
      <c r="L12" s="23">
        <f t="shared" si="2"/>
        <v>338.60769230769228</v>
      </c>
      <c r="M12" s="24">
        <v>79</v>
      </c>
      <c r="N12" s="24">
        <v>250</v>
      </c>
      <c r="O12" s="24">
        <v>24</v>
      </c>
      <c r="P12" s="23">
        <f>$J12-'SALES ORDER '!Q12</f>
        <v>91.407692307692315</v>
      </c>
      <c r="Q12" s="23">
        <f>$J12-'SALES ORDER '!R12</f>
        <v>91.407692307692315</v>
      </c>
      <c r="R12" s="23">
        <f t="shared" si="4"/>
        <v>305</v>
      </c>
      <c r="S12" s="24">
        <f>M12+'Arrivi MRP -&gt; DDMRP'!P13-'week 43'!O12</f>
        <v>103</v>
      </c>
      <c r="T12" s="25">
        <f t="shared" si="5"/>
        <v>0.90074740452986224</v>
      </c>
      <c r="U12" s="23">
        <f t="shared" si="6"/>
        <v>33.607692307692275</v>
      </c>
      <c r="V12" s="23">
        <v>34</v>
      </c>
      <c r="W12" s="25">
        <f t="shared" si="7"/>
        <v>0.9884615384615375</v>
      </c>
      <c r="X12" s="23" t="s">
        <v>72</v>
      </c>
      <c r="Y12" s="31">
        <v>30</v>
      </c>
      <c r="Z12" s="23" t="s">
        <v>86</v>
      </c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v>15600.400123076921</v>
      </c>
      <c r="F13" s="12">
        <v>19500.500153846151</v>
      </c>
      <c r="G13" s="13">
        <v>19500.500153846151</v>
      </c>
      <c r="H13" s="26">
        <v>10</v>
      </c>
      <c r="I13" s="27">
        <f t="shared" si="0"/>
        <v>9750.2500769230755</v>
      </c>
      <c r="J13" s="28">
        <f t="shared" si="3"/>
        <v>19500.500153846151</v>
      </c>
      <c r="K13" s="28">
        <f t="shared" si="1"/>
        <v>39001.000307692302</v>
      </c>
      <c r="L13" s="28">
        <f t="shared" si="2"/>
        <v>54601.400430769223</v>
      </c>
      <c r="M13" s="29">
        <v>157949.80099999989</v>
      </c>
      <c r="N13" s="29">
        <v>0</v>
      </c>
      <c r="O13" s="29">
        <v>8162</v>
      </c>
      <c r="P13" s="28">
        <f>$J13-'SALES ORDER '!Q13</f>
        <v>19482.500153846151</v>
      </c>
      <c r="Q13" s="28">
        <f>$J13-'SALES ORDER '!R13</f>
        <v>19482.500153846151</v>
      </c>
      <c r="R13" s="28">
        <f t="shared" si="4"/>
        <v>149787.80099999989</v>
      </c>
      <c r="S13" s="29">
        <f>M13+'Arrivi MRP -&gt; DDMRP'!P14-'week 43'!O13</f>
        <v>149787.80099999989</v>
      </c>
      <c r="T13" s="30">
        <f t="shared" si="5"/>
        <v>2.7432959561160049</v>
      </c>
      <c r="U13" s="28"/>
      <c r="V13" s="28"/>
      <c r="W13" s="30"/>
      <c r="X13" s="28"/>
      <c r="Y13" s="38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v>11140.228166666669</v>
      </c>
      <c r="F14" s="12">
        <v>15914.611666666671</v>
      </c>
      <c r="G14" s="13">
        <v>13925.285208333336</v>
      </c>
      <c r="H14" s="21">
        <v>10</v>
      </c>
      <c r="I14" s="22">
        <f t="shared" si="0"/>
        <v>6962.6426041666682</v>
      </c>
      <c r="J14" s="23">
        <f t="shared" si="3"/>
        <v>13925.285208333336</v>
      </c>
      <c r="K14" s="23">
        <f t="shared" si="1"/>
        <v>29839.896875000006</v>
      </c>
      <c r="L14" s="23">
        <f t="shared" si="2"/>
        <v>40980.125041666673</v>
      </c>
      <c r="M14" s="24">
        <v>24142.27199999991</v>
      </c>
      <c r="N14" s="24">
        <v>19000</v>
      </c>
      <c r="O14" s="24">
        <v>7385</v>
      </c>
      <c r="P14" s="23">
        <f>$J14-'SALES ORDER '!Q14</f>
        <v>9909.2852083333364</v>
      </c>
      <c r="Q14" s="23">
        <f>$J14-'SALES ORDER '!R14</f>
        <v>8800.2852083333364</v>
      </c>
      <c r="R14" s="23">
        <f t="shared" si="4"/>
        <v>35757.27199999991</v>
      </c>
      <c r="S14" s="24">
        <f>M14+'Arrivi MRP -&gt; DDMRP'!P15-'week 43'!O14</f>
        <v>16757.27199999991</v>
      </c>
      <c r="T14" s="25">
        <f t="shared" si="5"/>
        <v>0.87255155916785487</v>
      </c>
      <c r="U14" s="23">
        <f t="shared" si="6"/>
        <v>5222.8530416667636</v>
      </c>
      <c r="V14" s="23">
        <v>7000</v>
      </c>
      <c r="W14" s="25">
        <f t="shared" si="7"/>
        <v>0.74612186309525197</v>
      </c>
      <c r="X14" s="23" t="s">
        <v>72</v>
      </c>
      <c r="Y14" s="31">
        <v>10</v>
      </c>
      <c r="Z14" s="23" t="s">
        <v>75</v>
      </c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v>84.185999999999979</v>
      </c>
      <c r="F15" s="12">
        <v>280.61999999999995</v>
      </c>
      <c r="G15" s="13">
        <v>147.32549999999998</v>
      </c>
      <c r="H15" s="26">
        <v>10</v>
      </c>
      <c r="I15" s="27">
        <f t="shared" si="0"/>
        <v>73.662749999999988</v>
      </c>
      <c r="J15" s="28">
        <f t="shared" si="3"/>
        <v>147.32549999999998</v>
      </c>
      <c r="K15" s="28">
        <f t="shared" si="1"/>
        <v>427.94549999999992</v>
      </c>
      <c r="L15" s="28">
        <f t="shared" si="2"/>
        <v>512.13149999999996</v>
      </c>
      <c r="M15" s="29">
        <v>527.04499999999905</v>
      </c>
      <c r="N15" s="29">
        <v>0</v>
      </c>
      <c r="O15" s="29">
        <v>0</v>
      </c>
      <c r="P15" s="28">
        <f>$J15-'SALES ORDER '!Q15</f>
        <v>116.32549999999998</v>
      </c>
      <c r="Q15" s="28">
        <f>$J15-'SALES ORDER '!R15</f>
        <v>131.32549999999998</v>
      </c>
      <c r="R15" s="28">
        <f t="shared" si="4"/>
        <v>527.04499999999905</v>
      </c>
      <c r="S15" s="29">
        <f>M15+'Arrivi MRP -&gt; DDMRP'!P16-'week 43'!O15</f>
        <v>527.04499999999905</v>
      </c>
      <c r="T15" s="30">
        <f t="shared" si="5"/>
        <v>1.0291204505092912</v>
      </c>
      <c r="U15" s="28"/>
      <c r="V15" s="28"/>
      <c r="W15" s="30"/>
      <c r="X15" s="28"/>
      <c r="Y15" s="38"/>
      <c r="Z15" s="28"/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v>7075</v>
      </c>
      <c r="F16" s="12">
        <v>4554.4909090909086</v>
      </c>
      <c r="G16" s="13"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16935.74090909091</v>
      </c>
      <c r="L16" s="28">
        <f t="shared" si="2"/>
        <v>24010.74090909091</v>
      </c>
      <c r="M16" s="29">
        <v>15047.201999999997</v>
      </c>
      <c r="N16" s="29">
        <v>7075</v>
      </c>
      <c r="O16" s="29">
        <v>38</v>
      </c>
      <c r="P16" s="28">
        <f>$J16-'SALES ORDER '!Q16</f>
        <v>12381.25</v>
      </c>
      <c r="Q16" s="28">
        <f>$J16-'SALES ORDER '!R16</f>
        <v>11343.25</v>
      </c>
      <c r="R16" s="28">
        <f t="shared" si="4"/>
        <v>22084.201999999997</v>
      </c>
      <c r="S16" s="29">
        <f>M16+'Arrivi MRP -&gt; DDMRP'!P17-'week 43'!O16</f>
        <v>15009.201999999997</v>
      </c>
      <c r="T16" s="30">
        <f t="shared" si="5"/>
        <v>0.91976345434798767</v>
      </c>
      <c r="U16" s="28"/>
      <c r="V16" s="28"/>
      <c r="W16" s="30"/>
      <c r="X16" s="28"/>
      <c r="Y16" s="38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v>47.088000000000001</v>
      </c>
      <c r="F17" s="12">
        <v>156.96</v>
      </c>
      <c r="G17" s="13">
        <v>82.403999999999996</v>
      </c>
      <c r="H17" s="21">
        <v>10</v>
      </c>
      <c r="I17" s="22">
        <f t="shared" si="0"/>
        <v>41.201999999999998</v>
      </c>
      <c r="J17" s="23">
        <f t="shared" si="3"/>
        <v>82.403999999999996</v>
      </c>
      <c r="K17" s="23">
        <f t="shared" si="1"/>
        <v>239.364</v>
      </c>
      <c r="L17" s="23">
        <f t="shared" si="2"/>
        <v>286.452</v>
      </c>
      <c r="M17" s="24">
        <v>74.519999999999015</v>
      </c>
      <c r="N17" s="24">
        <v>192</v>
      </c>
      <c r="O17" s="24">
        <v>0</v>
      </c>
      <c r="P17" s="23">
        <f>$J17-'SALES ORDER '!Q17</f>
        <v>65.403999999999996</v>
      </c>
      <c r="Q17" s="23">
        <f>$J17-'SALES ORDER '!R17</f>
        <v>73.403999999999996</v>
      </c>
      <c r="R17" s="23">
        <f t="shared" si="4"/>
        <v>266.51999999999902</v>
      </c>
      <c r="S17" s="24">
        <f>M17+'Arrivi MRP -&gt; DDMRP'!P18-'week 43'!O17</f>
        <v>158.51999999999902</v>
      </c>
      <c r="T17" s="25">
        <f t="shared" si="5"/>
        <v>0.93041766159775119</v>
      </c>
      <c r="U17" s="23">
        <f>L17-R17</f>
        <v>19.932000000000983</v>
      </c>
      <c r="V17" s="23">
        <v>24</v>
      </c>
      <c r="W17" s="25">
        <f t="shared" si="7"/>
        <v>0.83050000000004098</v>
      </c>
      <c r="X17" s="23" t="s">
        <v>72</v>
      </c>
      <c r="Y17" s="31">
        <v>30</v>
      </c>
      <c r="Z17" s="23" t="s">
        <v>86</v>
      </c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v>29005.011138461537</v>
      </c>
      <c r="F18" s="12">
        <v>96683.370461538463</v>
      </c>
      <c r="G18" s="13">
        <v>50758.769492307692</v>
      </c>
      <c r="H18" s="21">
        <v>10</v>
      </c>
      <c r="I18" s="22">
        <f t="shared" si="0"/>
        <v>25379.384746153846</v>
      </c>
      <c r="J18" s="23">
        <f t="shared" si="3"/>
        <v>50758.769492307692</v>
      </c>
      <c r="K18" s="23">
        <f t="shared" si="1"/>
        <v>147442.13995384617</v>
      </c>
      <c r="L18" s="23">
        <f t="shared" si="2"/>
        <v>176447.1510923077</v>
      </c>
      <c r="M18" s="24">
        <v>103594.59799999988</v>
      </c>
      <c r="N18" s="24">
        <v>67106</v>
      </c>
      <c r="O18" s="24">
        <v>7119</v>
      </c>
      <c r="P18" s="23">
        <f>$J18-'SALES ORDER '!Q18</f>
        <v>40040.769492307692</v>
      </c>
      <c r="Q18" s="23">
        <f>$J18-'SALES ORDER '!R18</f>
        <v>27951.769492307692</v>
      </c>
      <c r="R18" s="23">
        <f t="shared" si="4"/>
        <v>163581.59799999988</v>
      </c>
      <c r="S18" s="24">
        <f>M18+'Arrivi MRP -&gt; DDMRP'!P19-'week 43'!O18</f>
        <v>96475.597999999882</v>
      </c>
      <c r="T18" s="25">
        <f t="shared" si="5"/>
        <v>0.92708551533610617</v>
      </c>
      <c r="U18" s="23">
        <f t="shared" si="6"/>
        <v>12865.553092307819</v>
      </c>
      <c r="V18" s="23">
        <v>13949</v>
      </c>
      <c r="W18" s="25">
        <f t="shared" si="7"/>
        <v>0.92232798711791664</v>
      </c>
      <c r="X18" s="23" t="s">
        <v>72</v>
      </c>
      <c r="Y18" s="31">
        <v>30</v>
      </c>
      <c r="Z18" s="23" t="s">
        <v>86</v>
      </c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B4E21-6A72-49AA-A592-5DE1BFF1E02E}">
  <dimension ref="A1:Z19"/>
  <sheetViews>
    <sheetView topLeftCell="R1" workbookViewId="0">
      <selection activeCell="Z1" sqref="Z1"/>
    </sheetView>
  </sheetViews>
  <sheetFormatPr defaultRowHeight="14.4" x14ac:dyDescent="0.3"/>
  <cols>
    <col min="6" max="6" width="11.109375" bestFit="1" customWidth="1"/>
    <col min="7" max="7" width="9" bestFit="1" customWidth="1"/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9.664062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v>38.769230769230774</v>
      </c>
      <c r="F2" s="12">
        <v>129.23076923076925</v>
      </c>
      <c r="G2" s="39">
        <v>67.846153846153854</v>
      </c>
      <c r="H2" s="26">
        <v>10</v>
      </c>
      <c r="I2" s="27">
        <f t="shared" ref="I2:I18" si="0">G2/2</f>
        <v>33.923076923076927</v>
      </c>
      <c r="J2" s="28">
        <f>G2</f>
        <v>67.846153846153854</v>
      </c>
      <c r="K2" s="28">
        <f t="shared" ref="K2:K18" si="1">J2+F2</f>
        <v>197.07692307692309</v>
      </c>
      <c r="L2" s="28">
        <f t="shared" ref="L2:L18" si="2">K2+E2</f>
        <v>235.84615384615387</v>
      </c>
      <c r="M2" s="29">
        <v>69</v>
      </c>
      <c r="N2" s="29">
        <v>157</v>
      </c>
      <c r="O2" s="29">
        <v>3</v>
      </c>
      <c r="P2" s="28">
        <f>$J2-'SALES ORDER '!R2</f>
        <v>64.846153846153854</v>
      </c>
      <c r="Q2" s="28">
        <f>$J2-'SALES ORDER '!S2</f>
        <v>65.846153846153854</v>
      </c>
      <c r="R2" s="28">
        <f>M2+N2-O2</f>
        <v>223</v>
      </c>
      <c r="S2" s="29">
        <f>M2+'Arrivi MRP -&gt; DDMRP'!Q3-'week 44'!O2</f>
        <v>66</v>
      </c>
      <c r="T2" s="30">
        <f>R2/L2</f>
        <v>0.94553163731245915</v>
      </c>
      <c r="U2" s="28"/>
      <c r="V2" s="28"/>
      <c r="W2" s="30"/>
      <c r="X2" s="28"/>
      <c r="Y2" s="38"/>
      <c r="Z2" s="28"/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v>58.153846153846146</v>
      </c>
      <c r="F3" s="12">
        <v>193.84615384615384</v>
      </c>
      <c r="G3" s="13">
        <v>101.76923076923076</v>
      </c>
      <c r="H3" s="26">
        <v>10</v>
      </c>
      <c r="I3" s="27">
        <f t="shared" si="0"/>
        <v>50.88461538461538</v>
      </c>
      <c r="J3" s="28">
        <f t="shared" ref="J3:J18" si="3">G3</f>
        <v>101.76923076923076</v>
      </c>
      <c r="K3" s="28">
        <f t="shared" si="1"/>
        <v>295.61538461538458</v>
      </c>
      <c r="L3" s="28">
        <f t="shared" si="2"/>
        <v>353.76923076923072</v>
      </c>
      <c r="M3" s="29">
        <v>103</v>
      </c>
      <c r="N3" s="29">
        <v>236</v>
      </c>
      <c r="O3" s="29">
        <v>12</v>
      </c>
      <c r="P3" s="28">
        <f>$J3-'SALES ORDER '!R3</f>
        <v>89.769230769230759</v>
      </c>
      <c r="Q3" s="28">
        <f>$J3-'SALES ORDER '!S3</f>
        <v>93.769230769230759</v>
      </c>
      <c r="R3" s="28">
        <f t="shared" ref="R3:R18" si="4">M3+N3-O3</f>
        <v>327</v>
      </c>
      <c r="S3" s="29">
        <f>M3+'Arrivi MRP -&gt; DDMRP'!Q4-'week 44'!O3</f>
        <v>91</v>
      </c>
      <c r="T3" s="30">
        <f t="shared" ref="T3:T18" si="5">R3/L3</f>
        <v>0.92433137638617102</v>
      </c>
      <c r="U3" s="28"/>
      <c r="V3" s="28"/>
      <c r="W3" s="30"/>
      <c r="X3" s="28"/>
      <c r="Y3" s="38"/>
      <c r="Z3" s="28"/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v>19.384615384615387</v>
      </c>
      <c r="F4" s="12">
        <v>64.615384615384627</v>
      </c>
      <c r="G4" s="13">
        <v>33.923076923076927</v>
      </c>
      <c r="H4" s="21">
        <v>10</v>
      </c>
      <c r="I4" s="22">
        <f t="shared" si="0"/>
        <v>16.961538461538463</v>
      </c>
      <c r="J4" s="23">
        <f t="shared" si="3"/>
        <v>33.923076923076927</v>
      </c>
      <c r="K4" s="23">
        <f t="shared" si="1"/>
        <v>98.538461538461547</v>
      </c>
      <c r="L4" s="23">
        <f t="shared" si="2"/>
        <v>117.92307692307693</v>
      </c>
      <c r="M4" s="24">
        <v>35</v>
      </c>
      <c r="N4" s="24">
        <v>78</v>
      </c>
      <c r="O4" s="24">
        <v>18</v>
      </c>
      <c r="P4" s="23">
        <f>$J4-'SALES ORDER '!R4</f>
        <v>15.923076923076927</v>
      </c>
      <c r="Q4" s="23">
        <f>$J4-'SALES ORDER '!S4</f>
        <v>21.923076923076927</v>
      </c>
      <c r="R4" s="23">
        <f t="shared" si="4"/>
        <v>95</v>
      </c>
      <c r="S4" s="24">
        <f>M4+'Arrivi MRP -&gt; DDMRP'!Q5-'week 44'!O4</f>
        <v>17</v>
      </c>
      <c r="T4" s="25">
        <f t="shared" si="5"/>
        <v>0.80560991519895619</v>
      </c>
      <c r="U4" s="23">
        <f>L4-R4</f>
        <v>22.923076923076934</v>
      </c>
      <c r="V4" s="23">
        <v>23</v>
      </c>
      <c r="W4" s="25">
        <f>U4/V4</f>
        <v>0.99665551839464928</v>
      </c>
      <c r="X4" s="23" t="s">
        <v>73</v>
      </c>
      <c r="Y4" s="31">
        <v>30</v>
      </c>
      <c r="Z4" s="23" t="s">
        <v>87</v>
      </c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v>19.384615384615387</v>
      </c>
      <c r="F5" s="12">
        <v>64.615384615384627</v>
      </c>
      <c r="G5" s="13">
        <v>33.923076923076927</v>
      </c>
      <c r="H5" s="26">
        <v>10</v>
      </c>
      <c r="I5" s="27">
        <f t="shared" si="0"/>
        <v>16.961538461538463</v>
      </c>
      <c r="J5" s="28">
        <f t="shared" si="3"/>
        <v>33.923076923076927</v>
      </c>
      <c r="K5" s="28">
        <f t="shared" si="1"/>
        <v>98.538461538461547</v>
      </c>
      <c r="L5" s="28">
        <f t="shared" si="2"/>
        <v>117.92307692307693</v>
      </c>
      <c r="M5" s="29">
        <v>25</v>
      </c>
      <c r="N5" s="29">
        <v>88</v>
      </c>
      <c r="O5" s="29">
        <v>6</v>
      </c>
      <c r="P5" s="28">
        <f>$J5-'SALES ORDER '!R5</f>
        <v>27.923076923076927</v>
      </c>
      <c r="Q5" s="28">
        <f>$J5-'SALES ORDER '!S5</f>
        <v>29.923076923076927</v>
      </c>
      <c r="R5" s="28">
        <f t="shared" si="4"/>
        <v>107</v>
      </c>
      <c r="S5" s="29">
        <f>M5+'Arrivi MRP -&gt; DDMRP'!Q6-'week 44'!O5</f>
        <v>41</v>
      </c>
      <c r="T5" s="30">
        <f t="shared" si="5"/>
        <v>0.90737116764514014</v>
      </c>
      <c r="U5" s="28"/>
      <c r="V5" s="28"/>
      <c r="W5" s="30"/>
      <c r="X5" s="28"/>
      <c r="Y5" s="38"/>
      <c r="Z5" s="28"/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v>19.384615384615387</v>
      </c>
      <c r="F6" s="12">
        <v>64.615384615384627</v>
      </c>
      <c r="G6" s="13">
        <v>33.923076923076927</v>
      </c>
      <c r="H6" s="26">
        <v>10</v>
      </c>
      <c r="I6" s="27">
        <f t="shared" si="0"/>
        <v>16.961538461538463</v>
      </c>
      <c r="J6" s="28">
        <f t="shared" si="3"/>
        <v>33.923076923076927</v>
      </c>
      <c r="K6" s="28">
        <f t="shared" si="1"/>
        <v>98.538461538461547</v>
      </c>
      <c r="L6" s="28">
        <f t="shared" si="2"/>
        <v>117.92307692307693</v>
      </c>
      <c r="M6" s="29">
        <v>25</v>
      </c>
      <c r="N6" s="29">
        <v>88</v>
      </c>
      <c r="O6" s="29">
        <v>6</v>
      </c>
      <c r="P6" s="28">
        <f>$J6-'SALES ORDER '!R6</f>
        <v>27.923076923076927</v>
      </c>
      <c r="Q6" s="28">
        <f>$J6-'SALES ORDER '!S6</f>
        <v>29.923076923076927</v>
      </c>
      <c r="R6" s="28">
        <f t="shared" si="4"/>
        <v>107</v>
      </c>
      <c r="S6" s="29">
        <f>M6+'Arrivi MRP -&gt; DDMRP'!Q7-'week 44'!O6</f>
        <v>41</v>
      </c>
      <c r="T6" s="30">
        <f t="shared" si="5"/>
        <v>0.90737116764514014</v>
      </c>
      <c r="U6" s="28"/>
      <c r="V6" s="28"/>
      <c r="W6" s="30"/>
      <c r="X6" s="28"/>
      <c r="Y6" s="38"/>
      <c r="Z6" s="28"/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v>38.769230769230774</v>
      </c>
      <c r="F7" s="12">
        <v>129.23076923076925</v>
      </c>
      <c r="G7" s="13">
        <v>67.846153846153854</v>
      </c>
      <c r="H7" s="26">
        <v>10</v>
      </c>
      <c r="I7" s="27">
        <f t="shared" si="0"/>
        <v>33.923076923076927</v>
      </c>
      <c r="J7" s="28">
        <f t="shared" si="3"/>
        <v>67.846153846153854</v>
      </c>
      <c r="K7" s="28">
        <f t="shared" si="1"/>
        <v>197.07692307692309</v>
      </c>
      <c r="L7" s="28">
        <f t="shared" si="2"/>
        <v>235.84615384615387</v>
      </c>
      <c r="M7" s="29">
        <v>39</v>
      </c>
      <c r="N7" s="29">
        <v>187</v>
      </c>
      <c r="O7" s="29">
        <v>6</v>
      </c>
      <c r="P7" s="28">
        <f>$J7-'SALES ORDER '!R7</f>
        <v>61.846153846153854</v>
      </c>
      <c r="Q7" s="28">
        <f>$J7-'SALES ORDER '!S7</f>
        <v>63.846153846153854</v>
      </c>
      <c r="R7" s="28">
        <f t="shared" si="4"/>
        <v>220</v>
      </c>
      <c r="S7" s="29">
        <f>M7+'Arrivi MRP -&gt; DDMRP'!Q8-'week 44'!O7</f>
        <v>87</v>
      </c>
      <c r="T7" s="30">
        <f t="shared" si="5"/>
        <v>0.93281148075668618</v>
      </c>
      <c r="U7" s="28"/>
      <c r="V7" s="28"/>
      <c r="W7" s="30"/>
      <c r="X7" s="28"/>
      <c r="Y7" s="38"/>
      <c r="Z7" s="28"/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v>9.6923076923076934</v>
      </c>
      <c r="F8" s="12">
        <v>32.307692307692314</v>
      </c>
      <c r="G8" s="13">
        <v>16.961538461538463</v>
      </c>
      <c r="H8" s="21">
        <v>10</v>
      </c>
      <c r="I8" s="22">
        <f t="shared" si="0"/>
        <v>8.4807692307692317</v>
      </c>
      <c r="J8" s="23">
        <f t="shared" si="3"/>
        <v>16.961538461538463</v>
      </c>
      <c r="K8" s="23">
        <f t="shared" si="1"/>
        <v>49.269230769230774</v>
      </c>
      <c r="L8" s="23">
        <f t="shared" si="2"/>
        <v>58.961538461538467</v>
      </c>
      <c r="M8" s="24">
        <v>18</v>
      </c>
      <c r="N8" s="24">
        <v>39</v>
      </c>
      <c r="O8" s="24">
        <v>12</v>
      </c>
      <c r="P8" s="23">
        <f>$J8-'SALES ORDER '!R8</f>
        <v>4.9615384615384635</v>
      </c>
      <c r="Q8" s="23">
        <f>$J8-'SALES ORDER '!S8</f>
        <v>8.9615384615384635</v>
      </c>
      <c r="R8" s="23">
        <f t="shared" si="4"/>
        <v>45</v>
      </c>
      <c r="S8" s="24">
        <f>M8+'Arrivi MRP -&gt; DDMRP'!Q9-'week 44'!O8</f>
        <v>6</v>
      </c>
      <c r="T8" s="25">
        <f t="shared" si="5"/>
        <v>0.76320939334637961</v>
      </c>
      <c r="U8" s="23">
        <f>L8-R8</f>
        <v>13.961538461538467</v>
      </c>
      <c r="V8" s="23">
        <v>14</v>
      </c>
      <c r="W8" s="25">
        <f>U8/V8</f>
        <v>0.9972527472527476</v>
      </c>
      <c r="X8" s="23" t="s">
        <v>73</v>
      </c>
      <c r="Y8" s="31">
        <v>30</v>
      </c>
      <c r="Z8" s="23" t="s">
        <v>87</v>
      </c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v>77.538461538461547</v>
      </c>
      <c r="F9" s="12">
        <v>258.46153846153851</v>
      </c>
      <c r="G9" s="13">
        <v>135.69230769230771</v>
      </c>
      <c r="H9" s="26">
        <v>10</v>
      </c>
      <c r="I9" s="27">
        <f t="shared" si="0"/>
        <v>67.846153846153854</v>
      </c>
      <c r="J9" s="28">
        <f t="shared" si="3"/>
        <v>135.69230769230771</v>
      </c>
      <c r="K9" s="28">
        <f t="shared" si="1"/>
        <v>394.15384615384619</v>
      </c>
      <c r="L9" s="28">
        <f t="shared" si="2"/>
        <v>471.69230769230774</v>
      </c>
      <c r="M9" s="29">
        <v>85</v>
      </c>
      <c r="N9" s="29">
        <v>367</v>
      </c>
      <c r="O9" s="29">
        <v>3</v>
      </c>
      <c r="P9" s="28">
        <f>$J9-'SALES ORDER '!R9</f>
        <v>132.69230769230771</v>
      </c>
      <c r="Q9" s="28">
        <f>$J9-'SALES ORDER '!S9</f>
        <v>133.69230769230771</v>
      </c>
      <c r="R9" s="28">
        <f t="shared" si="4"/>
        <v>449</v>
      </c>
      <c r="S9" s="29">
        <f>M9+'Arrivi MRP -&gt; DDMRP'!Q10-'week 44'!O9</f>
        <v>182</v>
      </c>
      <c r="T9" s="30">
        <f t="shared" si="5"/>
        <v>0.95189171559034569</v>
      </c>
      <c r="U9" s="28"/>
      <c r="V9" s="28"/>
      <c r="W9" s="30"/>
      <c r="X9" s="28"/>
      <c r="Y9" s="38"/>
      <c r="Z9" s="28"/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v>19.384615384615387</v>
      </c>
      <c r="F10" s="12">
        <v>64.615384615384627</v>
      </c>
      <c r="G10" s="13">
        <v>33.923076923076927</v>
      </c>
      <c r="H10" s="21">
        <v>10</v>
      </c>
      <c r="I10" s="22">
        <f t="shared" si="0"/>
        <v>16.961538461538463</v>
      </c>
      <c r="J10" s="23">
        <f t="shared" si="3"/>
        <v>33.923076923076927</v>
      </c>
      <c r="K10" s="23">
        <f t="shared" si="1"/>
        <v>98.538461538461547</v>
      </c>
      <c r="L10" s="23">
        <f t="shared" si="2"/>
        <v>117.92307692307693</v>
      </c>
      <c r="M10" s="24">
        <v>33</v>
      </c>
      <c r="N10" s="24">
        <v>80</v>
      </c>
      <c r="O10" s="24">
        <v>24</v>
      </c>
      <c r="P10" s="23">
        <f>$J10-'SALES ORDER '!R10</f>
        <v>9.9230769230769269</v>
      </c>
      <c r="Q10" s="23">
        <f>$J10-'SALES ORDER '!S10</f>
        <v>17.923076923076927</v>
      </c>
      <c r="R10" s="23">
        <f t="shared" si="4"/>
        <v>89</v>
      </c>
      <c r="S10" s="24">
        <f>M10+'Arrivi MRP -&gt; DDMRP'!Q11-'week 44'!O10</f>
        <v>9</v>
      </c>
      <c r="T10" s="25">
        <f t="shared" si="5"/>
        <v>0.75472928897586422</v>
      </c>
      <c r="U10" s="23">
        <f>L10-R10</f>
        <v>28.923076923076934</v>
      </c>
      <c r="V10" s="23">
        <v>29</v>
      </c>
      <c r="W10" s="25">
        <f>U10/V10</f>
        <v>0.99734748010610119</v>
      </c>
      <c r="X10" s="23" t="s">
        <v>73</v>
      </c>
      <c r="Y10" s="31">
        <v>30</v>
      </c>
      <c r="Z10" s="23" t="s">
        <v>87</v>
      </c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v>19.384615384615387</v>
      </c>
      <c r="F11" s="12">
        <v>64.615384615384627</v>
      </c>
      <c r="G11" s="13">
        <v>33.923076923076927</v>
      </c>
      <c r="H11" s="26">
        <v>10</v>
      </c>
      <c r="I11" s="27">
        <f t="shared" si="0"/>
        <v>16.961538461538463</v>
      </c>
      <c r="J11" s="28">
        <f t="shared" si="3"/>
        <v>33.923076923076927</v>
      </c>
      <c r="K11" s="28">
        <f t="shared" si="1"/>
        <v>98.538461538461547</v>
      </c>
      <c r="L11" s="28">
        <f t="shared" si="2"/>
        <v>117.92307692307693</v>
      </c>
      <c r="M11" s="29">
        <v>27</v>
      </c>
      <c r="N11" s="29">
        <v>86</v>
      </c>
      <c r="O11" s="29">
        <v>6</v>
      </c>
      <c r="P11" s="28">
        <f>$J11-'SALES ORDER '!R11</f>
        <v>27.923076923076927</v>
      </c>
      <c r="Q11" s="28">
        <f>$J11-'SALES ORDER '!S11</f>
        <v>29.923076923076927</v>
      </c>
      <c r="R11" s="28">
        <f t="shared" si="4"/>
        <v>107</v>
      </c>
      <c r="S11" s="29">
        <f>M11+'Arrivi MRP -&gt; DDMRP'!Q12-'week 44'!O11</f>
        <v>41</v>
      </c>
      <c r="T11" s="30">
        <f t="shared" si="5"/>
        <v>0.90737116764514014</v>
      </c>
      <c r="U11" s="28"/>
      <c r="V11" s="28"/>
      <c r="W11" s="30"/>
      <c r="X11" s="28"/>
      <c r="Y11" s="38"/>
      <c r="Z11" s="28"/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v>58.153846153846146</v>
      </c>
      <c r="F12" s="12">
        <v>193.84615384615384</v>
      </c>
      <c r="G12" s="13">
        <v>101.76923076923076</v>
      </c>
      <c r="H12" s="26">
        <v>10</v>
      </c>
      <c r="I12" s="27">
        <f t="shared" si="0"/>
        <v>50.88461538461538</v>
      </c>
      <c r="J12" s="28">
        <f t="shared" si="3"/>
        <v>101.76923076923076</v>
      </c>
      <c r="K12" s="28">
        <f t="shared" si="1"/>
        <v>295.61538461538458</v>
      </c>
      <c r="L12" s="28">
        <f t="shared" si="2"/>
        <v>353.76923076923072</v>
      </c>
      <c r="M12" s="29">
        <v>103</v>
      </c>
      <c r="N12" s="29">
        <v>236</v>
      </c>
      <c r="O12" s="29">
        <v>6</v>
      </c>
      <c r="P12" s="28">
        <f>$J12-'SALES ORDER '!R12</f>
        <v>95.769230769230759</v>
      </c>
      <c r="Q12" s="28">
        <f>$J12-'SALES ORDER '!S12</f>
        <v>97.769230769230759</v>
      </c>
      <c r="R12" s="28">
        <f t="shared" si="4"/>
        <v>333</v>
      </c>
      <c r="S12" s="29">
        <f>M12+'Arrivi MRP -&gt; DDMRP'!Q13-'week 44'!O12</f>
        <v>97</v>
      </c>
      <c r="T12" s="30">
        <f t="shared" si="5"/>
        <v>0.94129158512720168</v>
      </c>
      <c r="U12" s="28"/>
      <c r="V12" s="28"/>
      <c r="W12" s="30"/>
      <c r="X12" s="28"/>
      <c r="Y12" s="38"/>
      <c r="Z12" s="28"/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v>17876.95532307692</v>
      </c>
      <c r="F13" s="12">
        <v>22346.194153846151</v>
      </c>
      <c r="G13" s="13">
        <v>22346.194153846151</v>
      </c>
      <c r="H13" s="26">
        <v>10</v>
      </c>
      <c r="I13" s="27">
        <f t="shared" si="0"/>
        <v>11173.097076923075</v>
      </c>
      <c r="J13" s="28">
        <f t="shared" si="3"/>
        <v>22346.194153846151</v>
      </c>
      <c r="K13" s="28">
        <f t="shared" si="1"/>
        <v>44692.388307692301</v>
      </c>
      <c r="L13" s="28">
        <f t="shared" si="2"/>
        <v>62569.343630769217</v>
      </c>
      <c r="M13" s="29">
        <v>149787.80099999989</v>
      </c>
      <c r="N13" s="29">
        <v>0</v>
      </c>
      <c r="O13" s="29">
        <v>18</v>
      </c>
      <c r="P13" s="28">
        <f>$J13-'SALES ORDER '!R13</f>
        <v>22328.194153846151</v>
      </c>
      <c r="Q13" s="28">
        <f>$J13-'SALES ORDER '!S13</f>
        <v>22334.194153846151</v>
      </c>
      <c r="R13" s="28">
        <f t="shared" si="4"/>
        <v>149769.80099999989</v>
      </c>
      <c r="S13" s="29">
        <f>M13+'Arrivi MRP -&gt; DDMRP'!Q14-'week 44'!O13</f>
        <v>149769.80099999989</v>
      </c>
      <c r="T13" s="30">
        <f t="shared" si="5"/>
        <v>2.3936610536273681</v>
      </c>
      <c r="U13" s="28"/>
      <c r="V13" s="28"/>
      <c r="W13" s="30"/>
      <c r="X13" s="28"/>
      <c r="Y13" s="38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v>11999.132600000003</v>
      </c>
      <c r="F14" s="12">
        <v>17141.618000000002</v>
      </c>
      <c r="G14" s="13">
        <v>14998.915750000004</v>
      </c>
      <c r="H14" s="21">
        <v>10</v>
      </c>
      <c r="I14" s="22">
        <f t="shared" si="0"/>
        <v>7499.4578750000019</v>
      </c>
      <c r="J14" s="23">
        <f t="shared" si="3"/>
        <v>14998.915750000004</v>
      </c>
      <c r="K14" s="23">
        <f t="shared" si="1"/>
        <v>32140.533750000006</v>
      </c>
      <c r="L14" s="23">
        <f t="shared" si="2"/>
        <v>44139.666350000007</v>
      </c>
      <c r="M14" s="24">
        <v>16757.27199999991</v>
      </c>
      <c r="N14" s="24">
        <v>26000</v>
      </c>
      <c r="O14" s="24">
        <v>4016</v>
      </c>
      <c r="P14" s="23">
        <f>$J14-'SALES ORDER '!R14</f>
        <v>9873.9157500000038</v>
      </c>
      <c r="Q14" s="23">
        <f>$J14-'SALES ORDER '!S14</f>
        <v>9822.9157500000038</v>
      </c>
      <c r="R14" s="23">
        <f t="shared" si="4"/>
        <v>38741.27199999991</v>
      </c>
      <c r="S14" s="24">
        <f>M14+'Arrivi MRP -&gt; DDMRP'!Q15-'week 44'!O14</f>
        <v>31741.27199999991</v>
      </c>
      <c r="T14" s="25">
        <f t="shared" si="5"/>
        <v>0.87769743642386877</v>
      </c>
      <c r="U14" s="23">
        <f t="shared" ref="U14:U15" si="6">L14-R14</f>
        <v>5398.3943500000969</v>
      </c>
      <c r="V14" s="23">
        <v>7000</v>
      </c>
      <c r="W14" s="25">
        <f t="shared" ref="W14:W15" si="7">U14/V14</f>
        <v>0.77119919285715666</v>
      </c>
      <c r="X14" s="23" t="s">
        <v>73</v>
      </c>
      <c r="Y14" s="31">
        <v>10</v>
      </c>
      <c r="Z14" s="23" t="s">
        <v>76</v>
      </c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v>91.201499999999982</v>
      </c>
      <c r="F15" s="12">
        <v>304.00499999999994</v>
      </c>
      <c r="G15" s="13">
        <v>159.60262499999996</v>
      </c>
      <c r="H15" s="21">
        <v>10</v>
      </c>
      <c r="I15" s="22">
        <f t="shared" si="0"/>
        <v>79.80131249999998</v>
      </c>
      <c r="J15" s="23">
        <f t="shared" si="3"/>
        <v>159.60262499999996</v>
      </c>
      <c r="K15" s="23">
        <f t="shared" si="1"/>
        <v>463.60762499999987</v>
      </c>
      <c r="L15" s="23">
        <f t="shared" si="2"/>
        <v>554.80912499999988</v>
      </c>
      <c r="M15" s="24">
        <v>527.04499999999905</v>
      </c>
      <c r="N15" s="24">
        <v>0</v>
      </c>
      <c r="O15" s="24">
        <v>31</v>
      </c>
      <c r="P15" s="23">
        <f>$J15-'SALES ORDER '!R15</f>
        <v>143.60262499999996</v>
      </c>
      <c r="Q15" s="23">
        <f>$J15-'SALES ORDER '!S15</f>
        <v>97.602624999999961</v>
      </c>
      <c r="R15" s="23">
        <f t="shared" si="4"/>
        <v>496.04499999999905</v>
      </c>
      <c r="S15" s="24">
        <f>M15+'Arrivi MRP -&gt; DDMRP'!Q16-'week 44'!O15</f>
        <v>496.04499999999905</v>
      </c>
      <c r="T15" s="25">
        <f t="shared" si="5"/>
        <v>0.89408226658132051</v>
      </c>
      <c r="U15" s="23">
        <f t="shared" si="6"/>
        <v>58.764125000000831</v>
      </c>
      <c r="V15" s="23">
        <v>60</v>
      </c>
      <c r="W15" s="25">
        <f t="shared" si="7"/>
        <v>0.97940208333334722</v>
      </c>
      <c r="X15" s="23" t="s">
        <v>73</v>
      </c>
      <c r="Y15" s="31">
        <v>30</v>
      </c>
      <c r="Z15" s="23" t="s">
        <v>87</v>
      </c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v>7075</v>
      </c>
      <c r="F16" s="12">
        <v>4837.3919999999998</v>
      </c>
      <c r="G16" s="13"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17218.642</v>
      </c>
      <c r="L16" s="28">
        <f t="shared" si="2"/>
        <v>24293.642</v>
      </c>
      <c r="M16" s="29">
        <v>15009.201999999997</v>
      </c>
      <c r="N16" s="29">
        <v>7075</v>
      </c>
      <c r="O16" s="29">
        <v>0</v>
      </c>
      <c r="P16" s="28">
        <f>$J16-'SALES ORDER '!R16</f>
        <v>11343.25</v>
      </c>
      <c r="Q16" s="28">
        <f>$J16-'SALES ORDER '!S16</f>
        <v>12381.25</v>
      </c>
      <c r="R16" s="28">
        <f t="shared" si="4"/>
        <v>22084.201999999997</v>
      </c>
      <c r="S16" s="29">
        <f>M16+'Arrivi MRP -&gt; DDMRP'!Q17-'week 44'!O16</f>
        <v>15009.201999999997</v>
      </c>
      <c r="T16" s="30">
        <f t="shared" si="5"/>
        <v>0.90905274721674079</v>
      </c>
      <c r="U16" s="28"/>
      <c r="V16" s="28"/>
      <c r="W16" s="30"/>
      <c r="X16" s="28"/>
      <c r="Y16" s="38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v>51.011999999999993</v>
      </c>
      <c r="F17" s="12">
        <v>170.04</v>
      </c>
      <c r="G17" s="13">
        <v>89.270999999999987</v>
      </c>
      <c r="H17" s="21">
        <v>10</v>
      </c>
      <c r="I17" s="22">
        <f t="shared" si="0"/>
        <v>44.635499999999993</v>
      </c>
      <c r="J17" s="23">
        <f t="shared" si="3"/>
        <v>89.270999999999987</v>
      </c>
      <c r="K17" s="23">
        <f t="shared" si="1"/>
        <v>259.31099999999998</v>
      </c>
      <c r="L17" s="23">
        <f t="shared" si="2"/>
        <v>310.32299999999998</v>
      </c>
      <c r="M17" s="24">
        <v>158.51999999999902</v>
      </c>
      <c r="N17" s="24">
        <v>132</v>
      </c>
      <c r="O17" s="24">
        <v>17</v>
      </c>
      <c r="P17" s="23">
        <f>$J17-'SALES ORDER '!R17</f>
        <v>80.270999999999987</v>
      </c>
      <c r="Q17" s="23">
        <f>$J17-'SALES ORDER '!S17</f>
        <v>54.270999999999987</v>
      </c>
      <c r="R17" s="23">
        <f t="shared" si="4"/>
        <v>273.51999999999902</v>
      </c>
      <c r="S17" s="24">
        <f>M17+'Arrivi MRP -&gt; DDMRP'!Q18-'week 44'!O17</f>
        <v>141.51999999999902</v>
      </c>
      <c r="T17" s="25">
        <f t="shared" si="5"/>
        <v>0.88140421431862614</v>
      </c>
      <c r="U17" s="23">
        <f t="shared" ref="U17:U18" si="8">L17-R17</f>
        <v>36.803000000000964</v>
      </c>
      <c r="V17" s="23">
        <v>48</v>
      </c>
      <c r="W17" s="25">
        <f t="shared" ref="W17:W18" si="9">U17/V17</f>
        <v>0.76672916666668678</v>
      </c>
      <c r="X17" s="23" t="s">
        <v>73</v>
      </c>
      <c r="Y17" s="31">
        <v>30</v>
      </c>
      <c r="Z17" s="23" t="s">
        <v>87</v>
      </c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v>34208.837307692309</v>
      </c>
      <c r="F18" s="12">
        <v>114029.45769230771</v>
      </c>
      <c r="G18" s="13">
        <v>59865.465288461543</v>
      </c>
      <c r="H18" s="21">
        <v>10</v>
      </c>
      <c r="I18" s="22">
        <f t="shared" si="0"/>
        <v>29932.732644230771</v>
      </c>
      <c r="J18" s="23">
        <f t="shared" si="3"/>
        <v>59865.465288461543</v>
      </c>
      <c r="K18" s="23">
        <f t="shared" si="1"/>
        <v>173894.92298076925</v>
      </c>
      <c r="L18" s="23">
        <f t="shared" si="2"/>
        <v>208103.76028846155</v>
      </c>
      <c r="M18" s="24">
        <v>96475.597999999882</v>
      </c>
      <c r="N18" s="24">
        <v>81055</v>
      </c>
      <c r="O18" s="24">
        <v>10718</v>
      </c>
      <c r="P18" s="23">
        <f>$J18-'SALES ORDER '!R18</f>
        <v>37058.465288461543</v>
      </c>
      <c r="Q18" s="23">
        <f>$J18-'SALES ORDER '!S18</f>
        <v>46735.465288461543</v>
      </c>
      <c r="R18" s="23">
        <f t="shared" si="4"/>
        <v>166812.59799999988</v>
      </c>
      <c r="S18" s="24">
        <f>M18+'Arrivi MRP -&gt; DDMRP'!Q19-'week 44'!O18</f>
        <v>85757.597999999882</v>
      </c>
      <c r="T18" s="25">
        <f t="shared" si="5"/>
        <v>0.80158377613539411</v>
      </c>
      <c r="U18" s="23">
        <f t="shared" si="8"/>
        <v>41291.162288461666</v>
      </c>
      <c r="V18" s="23">
        <v>41470</v>
      </c>
      <c r="W18" s="25">
        <f t="shared" si="9"/>
        <v>0.99568754011241056</v>
      </c>
      <c r="X18" s="23" t="s">
        <v>73</v>
      </c>
      <c r="Y18" s="31">
        <v>30</v>
      </c>
      <c r="Z18" s="23" t="s">
        <v>87</v>
      </c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BE220-4ABA-492C-BDE2-4F32760E716D}">
  <dimension ref="A1:Z19"/>
  <sheetViews>
    <sheetView topLeftCell="U1" workbookViewId="0">
      <selection activeCell="Z1" sqref="Z1"/>
    </sheetView>
  </sheetViews>
  <sheetFormatPr defaultRowHeight="14.4" x14ac:dyDescent="0.3"/>
  <cols>
    <col min="6" max="6" width="11.109375" bestFit="1" customWidth="1"/>
    <col min="7" max="7" width="9" bestFit="1" customWidth="1"/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9.554687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v>36.553846153846152</v>
      </c>
      <c r="F2" s="12">
        <v>121.84615384615384</v>
      </c>
      <c r="G2" s="39">
        <v>63.969230769230762</v>
      </c>
      <c r="H2" s="26">
        <v>10</v>
      </c>
      <c r="I2" s="27">
        <f t="shared" ref="I2:I18" si="0">G2/2</f>
        <v>31.984615384615381</v>
      </c>
      <c r="J2" s="28">
        <f>G2</f>
        <v>63.969230769230762</v>
      </c>
      <c r="K2" s="28">
        <f t="shared" ref="K2:K18" si="1">J2+F2</f>
        <v>185.8153846153846</v>
      </c>
      <c r="L2" s="28">
        <f t="shared" ref="L2:L18" si="2">K2+E2</f>
        <v>222.36923076923074</v>
      </c>
      <c r="M2" s="29">
        <v>66</v>
      </c>
      <c r="N2" s="29">
        <v>157</v>
      </c>
      <c r="O2" s="29">
        <v>3</v>
      </c>
      <c r="P2" s="28">
        <f>$J2-'SALES ORDER '!S2</f>
        <v>61.969230769230762</v>
      </c>
      <c r="Q2" s="28">
        <f>$J2-'SALES ORDER '!T2</f>
        <v>60.969230769230762</v>
      </c>
      <c r="R2" s="28">
        <f>M2+N2-O2</f>
        <v>220</v>
      </c>
      <c r="S2" s="29">
        <f>M2+'Arrivi MRP -&gt; DDMRP'!R3-'week 45'!O2</f>
        <v>115</v>
      </c>
      <c r="T2" s="30">
        <f>R2/L2</f>
        <v>0.98934550989345527</v>
      </c>
      <c r="U2" s="28"/>
      <c r="V2" s="28"/>
      <c r="W2" s="30"/>
      <c r="X2" s="28"/>
      <c r="Y2" s="38"/>
      <c r="Z2" s="28"/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v>54.830769230769228</v>
      </c>
      <c r="F3" s="12">
        <v>182.76923076923077</v>
      </c>
      <c r="G3" s="13">
        <v>95.953846153846143</v>
      </c>
      <c r="H3" s="26">
        <v>10</v>
      </c>
      <c r="I3" s="27">
        <f t="shared" si="0"/>
        <v>47.976923076923072</v>
      </c>
      <c r="J3" s="28">
        <f t="shared" ref="J3:J18" si="3">G3</f>
        <v>95.953846153846143</v>
      </c>
      <c r="K3" s="28">
        <f t="shared" si="1"/>
        <v>278.72307692307692</v>
      </c>
      <c r="L3" s="28">
        <f t="shared" si="2"/>
        <v>333.55384615384617</v>
      </c>
      <c r="M3" s="29">
        <v>91</v>
      </c>
      <c r="N3" s="29">
        <v>236</v>
      </c>
      <c r="O3" s="29">
        <v>12</v>
      </c>
      <c r="P3" s="28">
        <f>$J3-'SALES ORDER '!S3</f>
        <v>87.953846153846143</v>
      </c>
      <c r="Q3" s="28">
        <f>$J3-'SALES ORDER '!T3</f>
        <v>83.953846153846143</v>
      </c>
      <c r="R3" s="28">
        <f t="shared" ref="R3:R18" si="4">M3+N3-O3</f>
        <v>315</v>
      </c>
      <c r="S3" s="29">
        <f>M3+'Arrivi MRP -&gt; DDMRP'!R4-'week 45'!O3</f>
        <v>157</v>
      </c>
      <c r="T3" s="30">
        <f t="shared" ref="T3:T18" si="5">R3/L3</f>
        <v>0.94437525944375256</v>
      </c>
      <c r="U3" s="28"/>
      <c r="V3" s="28"/>
      <c r="W3" s="30"/>
      <c r="X3" s="28"/>
      <c r="Y3" s="38"/>
      <c r="Z3" s="28"/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v>18.276923076923076</v>
      </c>
      <c r="F4" s="12">
        <v>60.92307692307692</v>
      </c>
      <c r="G4" s="13">
        <v>31.984615384615381</v>
      </c>
      <c r="H4" s="26">
        <v>10</v>
      </c>
      <c r="I4" s="27">
        <f t="shared" si="0"/>
        <v>15.992307692307691</v>
      </c>
      <c r="J4" s="28">
        <f t="shared" si="3"/>
        <v>31.984615384615381</v>
      </c>
      <c r="K4" s="28">
        <f t="shared" si="1"/>
        <v>92.907692307692301</v>
      </c>
      <c r="L4" s="28">
        <f t="shared" si="2"/>
        <v>111.18461538461537</v>
      </c>
      <c r="M4" s="29">
        <v>17</v>
      </c>
      <c r="N4" s="29">
        <v>101</v>
      </c>
      <c r="O4" s="29">
        <v>18</v>
      </c>
      <c r="P4" s="28">
        <f>$J4-'SALES ORDER '!S4</f>
        <v>19.984615384615381</v>
      </c>
      <c r="Q4" s="28">
        <f>$J4-'SALES ORDER '!T4</f>
        <v>13.984615384615381</v>
      </c>
      <c r="R4" s="28">
        <f t="shared" si="4"/>
        <v>100</v>
      </c>
      <c r="S4" s="29">
        <f>M4+'Arrivi MRP -&gt; DDMRP'!R5-'week 45'!O4</f>
        <v>25</v>
      </c>
      <c r="T4" s="30">
        <f t="shared" si="5"/>
        <v>0.89940500899405018</v>
      </c>
      <c r="U4" s="28"/>
      <c r="V4" s="28"/>
      <c r="W4" s="30"/>
      <c r="X4" s="28"/>
      <c r="Y4" s="38"/>
      <c r="Z4" s="28"/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v>18.276923076923076</v>
      </c>
      <c r="F5" s="12">
        <v>60.92307692307692</v>
      </c>
      <c r="G5" s="13">
        <v>31.984615384615381</v>
      </c>
      <c r="H5" s="26">
        <v>10</v>
      </c>
      <c r="I5" s="27">
        <f t="shared" si="0"/>
        <v>15.992307692307691</v>
      </c>
      <c r="J5" s="28">
        <f t="shared" si="3"/>
        <v>31.984615384615381</v>
      </c>
      <c r="K5" s="28">
        <f t="shared" si="1"/>
        <v>92.907692307692301</v>
      </c>
      <c r="L5" s="28">
        <f t="shared" si="2"/>
        <v>111.18461538461537</v>
      </c>
      <c r="M5" s="29">
        <v>41</v>
      </c>
      <c r="N5" s="29">
        <v>66</v>
      </c>
      <c r="O5" s="29">
        <v>6</v>
      </c>
      <c r="P5" s="28">
        <f>$J5-'SALES ORDER '!S5</f>
        <v>27.984615384615381</v>
      </c>
      <c r="Q5" s="28">
        <f>$J5-'SALES ORDER '!T5</f>
        <v>25.984615384615381</v>
      </c>
      <c r="R5" s="28">
        <f t="shared" si="4"/>
        <v>101</v>
      </c>
      <c r="S5" s="29">
        <f>M5+'Arrivi MRP -&gt; DDMRP'!R6-'week 45'!O5</f>
        <v>35</v>
      </c>
      <c r="T5" s="30">
        <f t="shared" si="5"/>
        <v>0.90839905908399077</v>
      </c>
      <c r="U5" s="28"/>
      <c r="V5" s="28"/>
      <c r="W5" s="30"/>
      <c r="X5" s="28"/>
      <c r="Y5" s="38"/>
      <c r="Z5" s="28"/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v>18.276923076923076</v>
      </c>
      <c r="F6" s="12">
        <v>60.92307692307692</v>
      </c>
      <c r="G6" s="13">
        <v>31.984615384615381</v>
      </c>
      <c r="H6" s="26">
        <v>10</v>
      </c>
      <c r="I6" s="27">
        <f t="shared" si="0"/>
        <v>15.992307692307691</v>
      </c>
      <c r="J6" s="28">
        <f t="shared" si="3"/>
        <v>31.984615384615381</v>
      </c>
      <c r="K6" s="28">
        <f t="shared" si="1"/>
        <v>92.907692307692301</v>
      </c>
      <c r="L6" s="28">
        <f t="shared" si="2"/>
        <v>111.18461538461537</v>
      </c>
      <c r="M6" s="29">
        <v>41</v>
      </c>
      <c r="N6" s="29">
        <v>66</v>
      </c>
      <c r="O6" s="29">
        <v>6</v>
      </c>
      <c r="P6" s="28">
        <f>$J6-'SALES ORDER '!S6</f>
        <v>27.984615384615381</v>
      </c>
      <c r="Q6" s="28">
        <f>$J6-'SALES ORDER '!T6</f>
        <v>25.984615384615381</v>
      </c>
      <c r="R6" s="28">
        <f t="shared" si="4"/>
        <v>101</v>
      </c>
      <c r="S6" s="29">
        <f>M6+'Arrivi MRP -&gt; DDMRP'!R7-'week 45'!O6</f>
        <v>35</v>
      </c>
      <c r="T6" s="30">
        <f t="shared" si="5"/>
        <v>0.90839905908399077</v>
      </c>
      <c r="U6" s="28"/>
      <c r="V6" s="28"/>
      <c r="W6" s="30"/>
      <c r="X6" s="28"/>
      <c r="Y6" s="38"/>
      <c r="Z6" s="28"/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v>36.553846153846152</v>
      </c>
      <c r="F7" s="12">
        <v>121.84615384615384</v>
      </c>
      <c r="G7" s="13">
        <v>63.969230769230762</v>
      </c>
      <c r="H7" s="26">
        <v>10</v>
      </c>
      <c r="I7" s="27">
        <f t="shared" si="0"/>
        <v>31.984615384615381</v>
      </c>
      <c r="J7" s="28">
        <f t="shared" si="3"/>
        <v>63.969230769230762</v>
      </c>
      <c r="K7" s="28">
        <f t="shared" si="1"/>
        <v>185.8153846153846</v>
      </c>
      <c r="L7" s="28">
        <f t="shared" si="2"/>
        <v>222.36923076923074</v>
      </c>
      <c r="M7" s="29">
        <v>87</v>
      </c>
      <c r="N7" s="29">
        <v>133</v>
      </c>
      <c r="O7" s="29">
        <v>6</v>
      </c>
      <c r="P7" s="28">
        <f>$J7-'SALES ORDER '!S7</f>
        <v>59.969230769230762</v>
      </c>
      <c r="Q7" s="28">
        <f>$J7-'SALES ORDER '!T7</f>
        <v>57.969230769230762</v>
      </c>
      <c r="R7" s="28">
        <f t="shared" si="4"/>
        <v>214</v>
      </c>
      <c r="S7" s="29">
        <f>M7+'Arrivi MRP -&gt; DDMRP'!R8-'week 45'!O7</f>
        <v>81</v>
      </c>
      <c r="T7" s="30">
        <f t="shared" si="5"/>
        <v>0.96236335962363373</v>
      </c>
      <c r="U7" s="28"/>
      <c r="V7" s="28"/>
      <c r="W7" s="30"/>
      <c r="X7" s="28"/>
      <c r="Y7" s="38"/>
      <c r="Z7" s="28"/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v>9.138461538461538</v>
      </c>
      <c r="F8" s="12">
        <v>30.46153846153846</v>
      </c>
      <c r="G8" s="13">
        <v>15.992307692307691</v>
      </c>
      <c r="H8" s="21">
        <v>10</v>
      </c>
      <c r="I8" s="22">
        <f t="shared" si="0"/>
        <v>7.9961538461538453</v>
      </c>
      <c r="J8" s="23">
        <f t="shared" si="3"/>
        <v>15.992307692307691</v>
      </c>
      <c r="K8" s="23">
        <f t="shared" si="1"/>
        <v>46.45384615384615</v>
      </c>
      <c r="L8" s="23">
        <f t="shared" si="2"/>
        <v>55.592307692307685</v>
      </c>
      <c r="M8" s="24">
        <v>6</v>
      </c>
      <c r="N8" s="24">
        <v>53</v>
      </c>
      <c r="O8" s="24">
        <v>12</v>
      </c>
      <c r="P8" s="23">
        <f>$J8-'SALES ORDER '!S8</f>
        <v>7.9923076923076906</v>
      </c>
      <c r="Q8" s="23">
        <f>$J8-'SALES ORDER '!T8</f>
        <v>3.9923076923076906</v>
      </c>
      <c r="R8" s="23">
        <f t="shared" si="4"/>
        <v>47</v>
      </c>
      <c r="S8" s="24">
        <f>M8+'Arrivi MRP -&gt; DDMRP'!R9-'week 45'!O8</f>
        <v>7</v>
      </c>
      <c r="T8" s="25">
        <f t="shared" si="5"/>
        <v>0.84544070845440722</v>
      </c>
      <c r="U8" s="23">
        <f t="shared" ref="U8:U18" si="6">L8-R8</f>
        <v>8.5923076923076849</v>
      </c>
      <c r="V8" s="23">
        <v>9</v>
      </c>
      <c r="W8" s="25">
        <f>U8/V8</f>
        <v>0.95470085470085386</v>
      </c>
      <c r="X8" s="23" t="s">
        <v>75</v>
      </c>
      <c r="Y8" s="31">
        <v>30</v>
      </c>
      <c r="Z8" s="23" t="s">
        <v>88</v>
      </c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v>73.107692307692304</v>
      </c>
      <c r="F9" s="12">
        <v>243.69230769230768</v>
      </c>
      <c r="G9" s="13">
        <v>127.93846153846152</v>
      </c>
      <c r="H9" s="26">
        <v>10</v>
      </c>
      <c r="I9" s="27">
        <f t="shared" si="0"/>
        <v>63.969230769230762</v>
      </c>
      <c r="J9" s="28">
        <f t="shared" si="3"/>
        <v>127.93846153846152</v>
      </c>
      <c r="K9" s="28">
        <f t="shared" si="1"/>
        <v>371.6307692307692</v>
      </c>
      <c r="L9" s="28">
        <f t="shared" si="2"/>
        <v>444.73846153846148</v>
      </c>
      <c r="M9" s="29">
        <v>182</v>
      </c>
      <c r="N9" s="29">
        <v>267</v>
      </c>
      <c r="O9" s="29">
        <v>3</v>
      </c>
      <c r="P9" s="28">
        <f>$J9-'SALES ORDER '!S9</f>
        <v>125.93846153846152</v>
      </c>
      <c r="Q9" s="28">
        <f>$J9-'SALES ORDER '!T9</f>
        <v>124.93846153846152</v>
      </c>
      <c r="R9" s="28">
        <f t="shared" si="4"/>
        <v>446</v>
      </c>
      <c r="S9" s="29">
        <f>M9+'Arrivi MRP -&gt; DDMRP'!R10-'week 45'!O9</f>
        <v>179</v>
      </c>
      <c r="T9" s="30">
        <f t="shared" si="5"/>
        <v>1.002836585028366</v>
      </c>
      <c r="U9" s="28"/>
      <c r="V9" s="28"/>
      <c r="W9" s="30"/>
      <c r="X9" s="28"/>
      <c r="Y9" s="38"/>
      <c r="Z9" s="28"/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v>18.276923076923076</v>
      </c>
      <c r="F10" s="12">
        <v>60.92307692307692</v>
      </c>
      <c r="G10" s="13">
        <v>31.984615384615381</v>
      </c>
      <c r="H10" s="21">
        <v>10</v>
      </c>
      <c r="I10" s="22">
        <f t="shared" si="0"/>
        <v>15.992307692307691</v>
      </c>
      <c r="J10" s="23">
        <f t="shared" si="3"/>
        <v>31.984615384615381</v>
      </c>
      <c r="K10" s="23">
        <f t="shared" si="1"/>
        <v>92.907692307692301</v>
      </c>
      <c r="L10" s="23">
        <f t="shared" si="2"/>
        <v>111.18461538461537</v>
      </c>
      <c r="M10" s="24">
        <v>9</v>
      </c>
      <c r="N10" s="24">
        <v>109</v>
      </c>
      <c r="O10" s="24">
        <v>24</v>
      </c>
      <c r="P10" s="23">
        <f>$J10-'SALES ORDER '!S10</f>
        <v>15.984615384615381</v>
      </c>
      <c r="Q10" s="23">
        <f>$J10-'SALES ORDER '!T10</f>
        <v>7.9846153846153811</v>
      </c>
      <c r="R10" s="23">
        <f t="shared" si="4"/>
        <v>94</v>
      </c>
      <c r="S10" s="24">
        <f>M10+'Arrivi MRP -&gt; DDMRP'!R11-'week 45'!O10</f>
        <v>13</v>
      </c>
      <c r="T10" s="25">
        <f t="shared" si="5"/>
        <v>0.84544070845440722</v>
      </c>
      <c r="U10" s="23">
        <f t="shared" si="6"/>
        <v>17.18461538461537</v>
      </c>
      <c r="V10" s="23">
        <v>18</v>
      </c>
      <c r="W10" s="25">
        <f>U10/V10</f>
        <v>0.95470085470085386</v>
      </c>
      <c r="X10" s="23" t="s">
        <v>75</v>
      </c>
      <c r="Y10" s="31">
        <v>30</v>
      </c>
      <c r="Z10" s="23" t="s">
        <v>88</v>
      </c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v>18.276923076923076</v>
      </c>
      <c r="F11" s="12">
        <v>60.92307692307692</v>
      </c>
      <c r="G11" s="13">
        <v>31.984615384615381</v>
      </c>
      <c r="H11" s="26">
        <v>10</v>
      </c>
      <c r="I11" s="27">
        <f t="shared" si="0"/>
        <v>15.992307692307691</v>
      </c>
      <c r="J11" s="28">
        <f t="shared" si="3"/>
        <v>31.984615384615381</v>
      </c>
      <c r="K11" s="28">
        <f t="shared" si="1"/>
        <v>92.907692307692301</v>
      </c>
      <c r="L11" s="28">
        <f t="shared" si="2"/>
        <v>111.18461538461537</v>
      </c>
      <c r="M11" s="29">
        <v>41</v>
      </c>
      <c r="N11" s="29">
        <v>66</v>
      </c>
      <c r="O11" s="29">
        <v>6</v>
      </c>
      <c r="P11" s="28">
        <f>$J11-'SALES ORDER '!S11</f>
        <v>27.984615384615381</v>
      </c>
      <c r="Q11" s="28">
        <f>$J11-'SALES ORDER '!T11</f>
        <v>25.984615384615381</v>
      </c>
      <c r="R11" s="28">
        <f t="shared" si="4"/>
        <v>101</v>
      </c>
      <c r="S11" s="29">
        <f>M11+'Arrivi MRP -&gt; DDMRP'!R12-'week 45'!O11</f>
        <v>35</v>
      </c>
      <c r="T11" s="30">
        <f t="shared" si="5"/>
        <v>0.90839905908399077</v>
      </c>
      <c r="U11" s="28"/>
      <c r="V11" s="28"/>
      <c r="W11" s="30"/>
      <c r="X11" s="28"/>
      <c r="Y11" s="38"/>
      <c r="Z11" s="28"/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v>54.830769230769228</v>
      </c>
      <c r="F12" s="12">
        <v>182.76923076923077</v>
      </c>
      <c r="G12" s="13">
        <v>95.953846153846143</v>
      </c>
      <c r="H12" s="26">
        <v>10</v>
      </c>
      <c r="I12" s="27">
        <f t="shared" si="0"/>
        <v>47.976923076923072</v>
      </c>
      <c r="J12" s="28">
        <f t="shared" si="3"/>
        <v>95.953846153846143</v>
      </c>
      <c r="K12" s="28">
        <f t="shared" si="1"/>
        <v>278.72307692307692</v>
      </c>
      <c r="L12" s="28">
        <f t="shared" si="2"/>
        <v>333.55384615384617</v>
      </c>
      <c r="M12" s="29">
        <v>97</v>
      </c>
      <c r="N12" s="29">
        <v>236</v>
      </c>
      <c r="O12" s="29">
        <v>6</v>
      </c>
      <c r="P12" s="28">
        <f>$J12-'SALES ORDER '!S12</f>
        <v>91.953846153846143</v>
      </c>
      <c r="Q12" s="28">
        <f>$J12-'SALES ORDER '!T12</f>
        <v>89.953846153846143</v>
      </c>
      <c r="R12" s="28">
        <f t="shared" si="4"/>
        <v>327</v>
      </c>
      <c r="S12" s="29">
        <f>M12+'Arrivi MRP -&gt; DDMRP'!R13-'week 45'!O12</f>
        <v>169</v>
      </c>
      <c r="T12" s="30">
        <f t="shared" si="5"/>
        <v>0.98035145980351457</v>
      </c>
      <c r="U12" s="28"/>
      <c r="V12" s="28"/>
      <c r="W12" s="30"/>
      <c r="X12" s="28"/>
      <c r="Y12" s="38"/>
      <c r="Z12" s="28"/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v>19246.755815384615</v>
      </c>
      <c r="F13" s="12">
        <v>24058.444769230769</v>
      </c>
      <c r="G13" s="13">
        <v>24058.444769230769</v>
      </c>
      <c r="H13" s="26">
        <v>10</v>
      </c>
      <c r="I13" s="27">
        <f t="shared" si="0"/>
        <v>12029.222384615385</v>
      </c>
      <c r="J13" s="28">
        <f t="shared" si="3"/>
        <v>24058.444769230769</v>
      </c>
      <c r="K13" s="28">
        <f t="shared" si="1"/>
        <v>48116.889538461539</v>
      </c>
      <c r="L13" s="28">
        <f t="shared" si="2"/>
        <v>67363.64535384615</v>
      </c>
      <c r="M13" s="29">
        <v>149769.80099999989</v>
      </c>
      <c r="N13" s="29">
        <v>0</v>
      </c>
      <c r="O13" s="29">
        <v>18</v>
      </c>
      <c r="P13" s="28">
        <f>$J13-'SALES ORDER '!S13</f>
        <v>24046.444769230769</v>
      </c>
      <c r="Q13" s="28">
        <f>$J13-'SALES ORDER '!T13</f>
        <v>24040.444769230769</v>
      </c>
      <c r="R13" s="28">
        <f t="shared" si="4"/>
        <v>149751.80099999989</v>
      </c>
      <c r="S13" s="29">
        <f>M13+'Arrivi MRP -&gt; DDMRP'!R14-'week 45'!O13</f>
        <v>149751.80099999989</v>
      </c>
      <c r="T13" s="30">
        <f t="shared" si="5"/>
        <v>2.2230358855045211</v>
      </c>
      <c r="U13" s="28"/>
      <c r="V13" s="28"/>
      <c r="W13" s="30"/>
      <c r="X13" s="28"/>
      <c r="Y13" s="38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v>13218.767369230773</v>
      </c>
      <c r="F14" s="12">
        <v>18883.95338461539</v>
      </c>
      <c r="G14" s="13">
        <v>16523.459211538466</v>
      </c>
      <c r="H14" s="21">
        <v>10</v>
      </c>
      <c r="I14" s="22">
        <f t="shared" si="0"/>
        <v>8261.7296057692329</v>
      </c>
      <c r="J14" s="23">
        <f t="shared" si="3"/>
        <v>16523.459211538466</v>
      </c>
      <c r="K14" s="23">
        <f t="shared" si="1"/>
        <v>35407.412596153852</v>
      </c>
      <c r="L14" s="23">
        <f t="shared" si="2"/>
        <v>48626.179965384625</v>
      </c>
      <c r="M14" s="24">
        <v>30941.27199999991</v>
      </c>
      <c r="N14" s="24">
        <v>14000</v>
      </c>
      <c r="O14" s="24">
        <v>5125</v>
      </c>
      <c r="P14" s="23">
        <f>$J14-'SALES ORDER '!S14</f>
        <v>11347.459211538466</v>
      </c>
      <c r="Q14" s="23">
        <f>$J14-'SALES ORDER '!T14</f>
        <v>590.45921153846575</v>
      </c>
      <c r="R14" s="23">
        <f t="shared" si="4"/>
        <v>39816.27199999991</v>
      </c>
      <c r="S14" s="24">
        <f>M14+'Arrivi MRP -&gt; DDMRP'!R15-'week 45'!O14</f>
        <v>32816.27199999991</v>
      </c>
      <c r="T14" s="25">
        <f t="shared" si="5"/>
        <v>0.81882377000092954</v>
      </c>
      <c r="U14" s="23">
        <f t="shared" si="6"/>
        <v>8809.9079653847148</v>
      </c>
      <c r="V14" s="23">
        <v>9000</v>
      </c>
      <c r="W14" s="25">
        <f>U14/V14</f>
        <v>0.97887866282052383</v>
      </c>
      <c r="X14" s="23" t="s">
        <v>75</v>
      </c>
      <c r="Y14" s="31">
        <v>10</v>
      </c>
      <c r="Z14" s="23" t="s">
        <v>78</v>
      </c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v>88.863000000000014</v>
      </c>
      <c r="F15" s="12">
        <v>296.21000000000004</v>
      </c>
      <c r="G15" s="13">
        <v>155.51025000000004</v>
      </c>
      <c r="H15" s="26">
        <v>10</v>
      </c>
      <c r="I15" s="27">
        <f t="shared" si="0"/>
        <v>77.755125000000021</v>
      </c>
      <c r="J15" s="28">
        <f t="shared" si="3"/>
        <v>155.51025000000004</v>
      </c>
      <c r="K15" s="28">
        <f t="shared" si="1"/>
        <v>451.72025000000008</v>
      </c>
      <c r="L15" s="28">
        <f t="shared" si="2"/>
        <v>540.58325000000013</v>
      </c>
      <c r="M15" s="29">
        <v>496.04499999999905</v>
      </c>
      <c r="N15" s="29">
        <v>60</v>
      </c>
      <c r="O15" s="29">
        <v>16</v>
      </c>
      <c r="P15" s="28">
        <f>$J15-'SALES ORDER '!S15</f>
        <v>93.510250000000042</v>
      </c>
      <c r="Q15" s="28">
        <f>$J15-'SALES ORDER '!T15</f>
        <v>61.510250000000042</v>
      </c>
      <c r="R15" s="28">
        <f t="shared" si="4"/>
        <v>540.04499999999905</v>
      </c>
      <c r="S15" s="29">
        <f>M15+'Arrivi MRP -&gt; DDMRP'!R16-'week 45'!O15</f>
        <v>480.04499999999905</v>
      </c>
      <c r="T15" s="30">
        <f t="shared" si="5"/>
        <v>0.99900431617146646</v>
      </c>
      <c r="U15" s="28"/>
      <c r="V15" s="28"/>
      <c r="W15" s="30"/>
      <c r="X15" s="28"/>
      <c r="Y15" s="38"/>
      <c r="Z15" s="28"/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v>7075</v>
      </c>
      <c r="F16" s="12">
        <v>4357.9254545454542</v>
      </c>
      <c r="G16" s="13"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16739.175454545453</v>
      </c>
      <c r="L16" s="28">
        <f t="shared" si="2"/>
        <v>23814.175454545453</v>
      </c>
      <c r="M16" s="29">
        <v>15009.201999999997</v>
      </c>
      <c r="N16" s="29">
        <v>7075</v>
      </c>
      <c r="O16" s="29">
        <v>1038</v>
      </c>
      <c r="P16" s="28">
        <f>$J16-'SALES ORDER '!S16</f>
        <v>12381.25</v>
      </c>
      <c r="Q16" s="28">
        <f>$J16-'SALES ORDER '!T16</f>
        <v>11346.25</v>
      </c>
      <c r="R16" s="28">
        <f t="shared" si="4"/>
        <v>21046.201999999997</v>
      </c>
      <c r="S16" s="29">
        <f>M16+'Arrivi MRP -&gt; DDMRP'!R17-'week 45'!O16</f>
        <v>13971.201999999997</v>
      </c>
      <c r="T16" s="30">
        <f t="shared" si="5"/>
        <v>0.8837678230838294</v>
      </c>
      <c r="U16" s="28"/>
      <c r="V16" s="28"/>
      <c r="W16" s="30"/>
      <c r="X16" s="28"/>
      <c r="Y16" s="38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v>49.704000000000001</v>
      </c>
      <c r="F17" s="12">
        <v>165.68</v>
      </c>
      <c r="G17" s="13">
        <v>86.981999999999999</v>
      </c>
      <c r="H17" s="26">
        <v>10</v>
      </c>
      <c r="I17" s="27">
        <f t="shared" si="0"/>
        <v>43.491</v>
      </c>
      <c r="J17" s="28">
        <f t="shared" si="3"/>
        <v>86.981999999999999</v>
      </c>
      <c r="K17" s="28">
        <f t="shared" si="1"/>
        <v>252.66200000000001</v>
      </c>
      <c r="L17" s="28">
        <f t="shared" si="2"/>
        <v>302.36599999999999</v>
      </c>
      <c r="M17" s="29">
        <v>141.51999999999902</v>
      </c>
      <c r="N17" s="29">
        <v>180</v>
      </c>
      <c r="O17" s="29">
        <v>9</v>
      </c>
      <c r="P17" s="28">
        <f>$J17-'SALES ORDER '!S17</f>
        <v>51.981999999999999</v>
      </c>
      <c r="Q17" s="28">
        <f>$J17-'SALES ORDER '!T17</f>
        <v>34.981999999999999</v>
      </c>
      <c r="R17" s="28">
        <f t="shared" si="4"/>
        <v>312.51999999999902</v>
      </c>
      <c r="S17" s="29">
        <f>M17+'Arrivi MRP -&gt; DDMRP'!R18-'week 45'!O17</f>
        <v>180.51999999999902</v>
      </c>
      <c r="T17" s="30">
        <f t="shared" si="5"/>
        <v>1.0335818180615512</v>
      </c>
      <c r="U17" s="28"/>
      <c r="V17" s="28"/>
      <c r="W17" s="30"/>
      <c r="X17" s="28"/>
      <c r="Y17" s="38"/>
      <c r="Z17" s="28"/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v>36346.870661538465</v>
      </c>
      <c r="F18" s="12">
        <v>121156.23553846155</v>
      </c>
      <c r="G18" s="13">
        <v>63607.023657692313</v>
      </c>
      <c r="H18" s="21">
        <v>10</v>
      </c>
      <c r="I18" s="22">
        <f t="shared" si="0"/>
        <v>31803.511828846156</v>
      </c>
      <c r="J18" s="23">
        <f t="shared" si="3"/>
        <v>63607.023657692313</v>
      </c>
      <c r="K18" s="23">
        <f t="shared" si="1"/>
        <v>184763.25919615387</v>
      </c>
      <c r="L18" s="23">
        <f t="shared" si="2"/>
        <v>221110.12985769234</v>
      </c>
      <c r="M18" s="24">
        <v>85757.597999999882</v>
      </c>
      <c r="N18" s="24">
        <v>122525</v>
      </c>
      <c r="O18" s="24">
        <v>22807</v>
      </c>
      <c r="P18" s="23">
        <f>$J18-'SALES ORDER '!S18</f>
        <v>50477.023657692313</v>
      </c>
      <c r="Q18" s="23">
        <f>$J18-'SALES ORDER '!T18</f>
        <v>17795.023657692313</v>
      </c>
      <c r="R18" s="23">
        <f t="shared" si="4"/>
        <v>185475.59799999988</v>
      </c>
      <c r="S18" s="24">
        <f>M18+'Arrivi MRP -&gt; DDMRP'!R19-'week 45'!O18</f>
        <v>79538.597999999882</v>
      </c>
      <c r="T18" s="25">
        <f t="shared" si="5"/>
        <v>0.838838085434498</v>
      </c>
      <c r="U18" s="23">
        <f t="shared" si="6"/>
        <v>35634.531857692462</v>
      </c>
      <c r="V18" s="23">
        <v>35815</v>
      </c>
      <c r="W18" s="25">
        <f>U18/V18</f>
        <v>0.99496110170857077</v>
      </c>
      <c r="X18" s="23" t="s">
        <v>75</v>
      </c>
      <c r="Y18" s="31">
        <v>30</v>
      </c>
      <c r="Z18" s="23" t="s">
        <v>88</v>
      </c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750B0-552E-4F91-9A33-2438D929C9AD}">
  <dimension ref="A1:Z19"/>
  <sheetViews>
    <sheetView topLeftCell="R1" workbookViewId="0">
      <selection activeCell="Z1" sqref="Z1"/>
    </sheetView>
  </sheetViews>
  <sheetFormatPr defaultRowHeight="14.4" x14ac:dyDescent="0.3"/>
  <cols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9.7773437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6">
        <v>10</v>
      </c>
      <c r="I2" s="27">
        <f t="shared" ref="I2:I18" si="0">G2/2</f>
        <v>32.226923076923079</v>
      </c>
      <c r="J2" s="28">
        <f>G2</f>
        <v>64.453846153846158</v>
      </c>
      <c r="K2" s="28">
        <f t="shared" ref="K2:K18" si="1">J2+F2</f>
        <v>187.22307692307692</v>
      </c>
      <c r="L2" s="28">
        <f t="shared" ref="L2:L18" si="2">K2+E2</f>
        <v>224.05384615384614</v>
      </c>
      <c r="M2" s="29">
        <v>115</v>
      </c>
      <c r="N2" s="29">
        <v>105</v>
      </c>
      <c r="O2" s="29">
        <v>2</v>
      </c>
      <c r="P2" s="28">
        <f>$J2-'SALES ORDER '!T2</f>
        <v>61.453846153846158</v>
      </c>
      <c r="Q2" s="28">
        <f>$J2-'SALES ORDER '!U2</f>
        <v>60.453846153846158</v>
      </c>
      <c r="R2" s="28">
        <f>M2+N2-O2</f>
        <v>218</v>
      </c>
      <c r="S2" s="29">
        <f>M2+'Arrivi MRP -&gt; DDMRP'!S3-'week 46'!O2</f>
        <v>113</v>
      </c>
      <c r="T2" s="30">
        <f>R2/L2</f>
        <v>0.97298039619596943</v>
      </c>
      <c r="U2" s="28"/>
      <c r="V2" s="28"/>
      <c r="W2" s="30"/>
      <c r="X2" s="28"/>
      <c r="Y2" s="38"/>
      <c r="Z2" s="28"/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26">
        <v>10</v>
      </c>
      <c r="I3" s="27">
        <f t="shared" si="0"/>
        <v>48.340384615384608</v>
      </c>
      <c r="J3" s="28">
        <f t="shared" ref="J3:J18" si="3">G3</f>
        <v>96.680769230769215</v>
      </c>
      <c r="K3" s="28">
        <f t="shared" si="1"/>
        <v>280.8346153846154</v>
      </c>
      <c r="L3" s="28">
        <f t="shared" si="2"/>
        <v>336.08076923076925</v>
      </c>
      <c r="M3" s="29">
        <v>157</v>
      </c>
      <c r="N3" s="29">
        <v>158</v>
      </c>
      <c r="O3" s="29">
        <v>8</v>
      </c>
      <c r="P3" s="28">
        <f>$J3-'SALES ORDER '!T3</f>
        <v>84.680769230769215</v>
      </c>
      <c r="Q3" s="28">
        <f>$J3-'SALES ORDER '!U3</f>
        <v>80.680769230769215</v>
      </c>
      <c r="R3" s="28">
        <f t="shared" ref="R3:R18" si="4">M3+N3-O3</f>
        <v>307</v>
      </c>
      <c r="S3" s="29">
        <f>M3+'Arrivi MRP -&gt; DDMRP'!S4-'week 46'!O3</f>
        <v>149</v>
      </c>
      <c r="T3" s="30">
        <f t="shared" ref="T3:T18" si="5">R3/L3</f>
        <v>0.91347089184147579</v>
      </c>
      <c r="U3" s="28"/>
      <c r="V3" s="28"/>
      <c r="W3" s="30"/>
      <c r="X3" s="28"/>
      <c r="Y3" s="38"/>
      <c r="Z3" s="28"/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21">
        <v>10</v>
      </c>
      <c r="I4" s="22">
        <f t="shared" si="0"/>
        <v>16.113461538461539</v>
      </c>
      <c r="J4" s="23">
        <f t="shared" si="3"/>
        <v>32.226923076923079</v>
      </c>
      <c r="K4" s="23">
        <f t="shared" si="1"/>
        <v>93.611538461538458</v>
      </c>
      <c r="L4" s="23">
        <f t="shared" si="2"/>
        <v>112.02692307692307</v>
      </c>
      <c r="M4" s="24">
        <v>25</v>
      </c>
      <c r="N4" s="24">
        <v>75</v>
      </c>
      <c r="O4" s="24">
        <v>12</v>
      </c>
      <c r="P4" s="23">
        <f>$J4-'SALES ORDER '!T4</f>
        <v>14.226923076923079</v>
      </c>
      <c r="Q4" s="23">
        <f>$J4-'SALES ORDER '!U4</f>
        <v>8.2269230769230788</v>
      </c>
      <c r="R4" s="23">
        <f t="shared" si="4"/>
        <v>88</v>
      </c>
      <c r="S4" s="24">
        <f>M4+'Arrivi MRP -&gt; DDMRP'!S5-'week 46'!O4</f>
        <v>13</v>
      </c>
      <c r="T4" s="25">
        <f t="shared" si="5"/>
        <v>0.78552545747931479</v>
      </c>
      <c r="U4" s="23">
        <f>L4-R4</f>
        <v>24.026923076923069</v>
      </c>
      <c r="V4" s="23">
        <v>25</v>
      </c>
      <c r="W4" s="25">
        <f>U4/V4</f>
        <v>0.96107692307692272</v>
      </c>
      <c r="X4" s="23" t="s">
        <v>76</v>
      </c>
      <c r="Y4" s="31">
        <v>30</v>
      </c>
      <c r="Z4" s="23" t="s">
        <v>89</v>
      </c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21">
        <v>10</v>
      </c>
      <c r="I5" s="22">
        <f t="shared" si="0"/>
        <v>16.113461538461539</v>
      </c>
      <c r="J5" s="23">
        <f t="shared" si="3"/>
        <v>32.226923076923079</v>
      </c>
      <c r="K5" s="23">
        <f t="shared" si="1"/>
        <v>93.611538461538458</v>
      </c>
      <c r="L5" s="23">
        <f t="shared" si="2"/>
        <v>112.02692307692307</v>
      </c>
      <c r="M5" s="24">
        <v>35</v>
      </c>
      <c r="N5" s="24">
        <v>66</v>
      </c>
      <c r="O5" s="24">
        <v>4</v>
      </c>
      <c r="P5" s="23">
        <f>$J5-'SALES ORDER '!T5</f>
        <v>26.226923076923079</v>
      </c>
      <c r="Q5" s="23">
        <f>$J5-'SALES ORDER '!U5</f>
        <v>24.226923076923079</v>
      </c>
      <c r="R5" s="23">
        <f t="shared" si="4"/>
        <v>97</v>
      </c>
      <c r="S5" s="24">
        <f>M5+'Arrivi MRP -&gt; DDMRP'!S6-'week 46'!O5</f>
        <v>63</v>
      </c>
      <c r="T5" s="25">
        <f t="shared" si="5"/>
        <v>0.86586328835788107</v>
      </c>
      <c r="U5" s="23">
        <f t="shared" ref="U5:U6" si="6">L5-R5</f>
        <v>15.026923076923069</v>
      </c>
      <c r="V5" s="23">
        <v>16</v>
      </c>
      <c r="W5" s="25">
        <f t="shared" ref="W5:W6" si="7">U5/V5</f>
        <v>0.9391826923076918</v>
      </c>
      <c r="X5" s="23" t="s">
        <v>76</v>
      </c>
      <c r="Y5" s="31">
        <v>30</v>
      </c>
      <c r="Z5" s="23" t="s">
        <v>89</v>
      </c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1">
        <v>10</v>
      </c>
      <c r="I6" s="22">
        <f t="shared" si="0"/>
        <v>16.113461538461539</v>
      </c>
      <c r="J6" s="23">
        <f t="shared" si="3"/>
        <v>32.226923076923079</v>
      </c>
      <c r="K6" s="23">
        <f t="shared" si="1"/>
        <v>93.611538461538458</v>
      </c>
      <c r="L6" s="23">
        <f t="shared" si="2"/>
        <v>112.02692307692307</v>
      </c>
      <c r="M6" s="24">
        <v>35</v>
      </c>
      <c r="N6" s="24">
        <v>66</v>
      </c>
      <c r="O6" s="24">
        <v>4</v>
      </c>
      <c r="P6" s="23">
        <f>$J6-'SALES ORDER '!T6</f>
        <v>26.226923076923079</v>
      </c>
      <c r="Q6" s="23">
        <f>$J6-'SALES ORDER '!U6</f>
        <v>24.226923076923079</v>
      </c>
      <c r="R6" s="23">
        <f t="shared" si="4"/>
        <v>97</v>
      </c>
      <c r="S6" s="24">
        <f>M6+'Arrivi MRP -&gt; DDMRP'!S7-'week 46'!O6</f>
        <v>63</v>
      </c>
      <c r="T6" s="25">
        <f t="shared" si="5"/>
        <v>0.86586328835788107</v>
      </c>
      <c r="U6" s="23">
        <f t="shared" si="6"/>
        <v>15.026923076923069</v>
      </c>
      <c r="V6" s="23">
        <v>16</v>
      </c>
      <c r="W6" s="25">
        <f t="shared" si="7"/>
        <v>0.9391826923076918</v>
      </c>
      <c r="X6" s="23" t="s">
        <v>76</v>
      </c>
      <c r="Y6" s="31">
        <v>30</v>
      </c>
      <c r="Z6" s="23" t="s">
        <v>89</v>
      </c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6">
        <v>10</v>
      </c>
      <c r="I7" s="27">
        <f t="shared" si="0"/>
        <v>32.226923076923079</v>
      </c>
      <c r="J7" s="28">
        <f t="shared" si="3"/>
        <v>64.453846153846158</v>
      </c>
      <c r="K7" s="28">
        <f t="shared" si="1"/>
        <v>187.22307692307692</v>
      </c>
      <c r="L7" s="28">
        <f t="shared" si="2"/>
        <v>224.05384615384614</v>
      </c>
      <c r="M7" s="29">
        <v>81</v>
      </c>
      <c r="N7" s="29">
        <v>133</v>
      </c>
      <c r="O7" s="29">
        <v>4</v>
      </c>
      <c r="P7" s="28">
        <f>$J7-'SALES ORDER '!T7</f>
        <v>58.453846153846158</v>
      </c>
      <c r="Q7" s="28">
        <f>$J7-'SALES ORDER '!U7</f>
        <v>56.453846153846158</v>
      </c>
      <c r="R7" s="28">
        <f t="shared" si="4"/>
        <v>210</v>
      </c>
      <c r="S7" s="29">
        <f>M7+'Arrivi MRP -&gt; DDMRP'!S8-'week 46'!O7</f>
        <v>141</v>
      </c>
      <c r="T7" s="30">
        <f t="shared" si="5"/>
        <v>0.93727469358327331</v>
      </c>
      <c r="U7" s="28"/>
      <c r="V7" s="28"/>
      <c r="W7" s="28"/>
      <c r="X7" s="28"/>
      <c r="Y7" s="38"/>
      <c r="Z7" s="28"/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1">
        <v>10</v>
      </c>
      <c r="I8" s="22">
        <f t="shared" si="0"/>
        <v>8.0567307692307697</v>
      </c>
      <c r="J8" s="23">
        <f t="shared" si="3"/>
        <v>16.113461538461539</v>
      </c>
      <c r="K8" s="23">
        <f t="shared" si="1"/>
        <v>46.805769230769229</v>
      </c>
      <c r="L8" s="23">
        <f t="shared" si="2"/>
        <v>56.013461538461534</v>
      </c>
      <c r="M8" s="24">
        <v>7</v>
      </c>
      <c r="N8" s="24">
        <v>49</v>
      </c>
      <c r="O8" s="24">
        <v>8</v>
      </c>
      <c r="P8" s="23">
        <f>$J8-'SALES ORDER '!T8</f>
        <v>4.1134615384615394</v>
      </c>
      <c r="Q8" s="23">
        <f>$J8-'SALES ORDER '!U8</f>
        <v>0.11346153846153939</v>
      </c>
      <c r="R8" s="23">
        <f t="shared" si="4"/>
        <v>48</v>
      </c>
      <c r="S8" s="24">
        <f>M8+'Arrivi MRP -&gt; DDMRP'!S9-'week 46'!O8</f>
        <v>8</v>
      </c>
      <c r="T8" s="25">
        <f t="shared" si="5"/>
        <v>0.85693686270470704</v>
      </c>
      <c r="U8" s="23">
        <f>L8-R8</f>
        <v>8.0134615384615344</v>
      </c>
      <c r="V8" s="23">
        <v>9</v>
      </c>
      <c r="W8" s="25">
        <f>U8/V8</f>
        <v>0.89038461538461489</v>
      </c>
      <c r="X8" s="23" t="s">
        <v>76</v>
      </c>
      <c r="Y8" s="31">
        <v>30</v>
      </c>
      <c r="Z8" s="23" t="s">
        <v>89</v>
      </c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6">
        <v>10</v>
      </c>
      <c r="I9" s="27">
        <f t="shared" si="0"/>
        <v>64.453846153846158</v>
      </c>
      <c r="J9" s="28">
        <f t="shared" si="3"/>
        <v>128.90769230769232</v>
      </c>
      <c r="K9" s="28">
        <f t="shared" si="1"/>
        <v>374.44615384615383</v>
      </c>
      <c r="L9" s="28">
        <f t="shared" si="2"/>
        <v>448.10769230769228</v>
      </c>
      <c r="M9" s="29">
        <v>179</v>
      </c>
      <c r="N9" s="29">
        <v>267</v>
      </c>
      <c r="O9" s="29">
        <v>2</v>
      </c>
      <c r="P9" s="28">
        <f>$J9-'SALES ORDER '!T9</f>
        <v>125.90769230769232</v>
      </c>
      <c r="Q9" s="28">
        <f>$J9-'SALES ORDER '!U9</f>
        <v>124.90769230769232</v>
      </c>
      <c r="R9" s="28">
        <f t="shared" si="4"/>
        <v>444</v>
      </c>
      <c r="S9" s="29">
        <f>M9+'Arrivi MRP -&gt; DDMRP'!S10-'week 46'!O9</f>
        <v>305</v>
      </c>
      <c r="T9" s="30">
        <f t="shared" si="5"/>
        <v>0.99083324750231749</v>
      </c>
      <c r="U9" s="28"/>
      <c r="V9" s="28"/>
      <c r="W9" s="28"/>
      <c r="X9" s="28"/>
      <c r="Y9" s="38"/>
      <c r="Z9" s="28"/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1">
        <v>10</v>
      </c>
      <c r="I10" s="22">
        <f t="shared" si="0"/>
        <v>16.113461538461539</v>
      </c>
      <c r="J10" s="23">
        <f t="shared" si="3"/>
        <v>32.226923076923079</v>
      </c>
      <c r="K10" s="23">
        <f t="shared" si="1"/>
        <v>93.611538461538458</v>
      </c>
      <c r="L10" s="23">
        <f t="shared" si="2"/>
        <v>112.02692307692307</v>
      </c>
      <c r="M10" s="24">
        <v>13</v>
      </c>
      <c r="N10" s="24">
        <v>99</v>
      </c>
      <c r="O10" s="24">
        <v>16</v>
      </c>
      <c r="P10" s="23">
        <f>$J10-'SALES ORDER '!T10</f>
        <v>8.2269230769230788</v>
      </c>
      <c r="Q10" s="23">
        <f>$J10-'SALES ORDER '!U10</f>
        <v>0.22692307692307878</v>
      </c>
      <c r="R10" s="23">
        <f t="shared" si="4"/>
        <v>96</v>
      </c>
      <c r="S10" s="24">
        <f>M10+'Arrivi MRP -&gt; DDMRP'!S11-'week 46'!O10</f>
        <v>15</v>
      </c>
      <c r="T10" s="25">
        <f t="shared" si="5"/>
        <v>0.85693686270470704</v>
      </c>
      <c r="U10" s="23">
        <f t="shared" ref="U10:U11" si="8">L10-R10</f>
        <v>16.026923076923069</v>
      </c>
      <c r="V10" s="23">
        <v>17</v>
      </c>
      <c r="W10" s="25">
        <f t="shared" ref="W10:W11" si="9">U10/V10</f>
        <v>0.94276018099547465</v>
      </c>
      <c r="X10" s="23" t="s">
        <v>76</v>
      </c>
      <c r="Y10" s="31">
        <v>30</v>
      </c>
      <c r="Z10" s="23" t="s">
        <v>89</v>
      </c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1">
        <v>10</v>
      </c>
      <c r="I11" s="22">
        <f t="shared" si="0"/>
        <v>16.113461538461539</v>
      </c>
      <c r="J11" s="23">
        <f t="shared" si="3"/>
        <v>32.226923076923079</v>
      </c>
      <c r="K11" s="23">
        <f t="shared" si="1"/>
        <v>93.611538461538458</v>
      </c>
      <c r="L11" s="23">
        <f t="shared" si="2"/>
        <v>112.02692307692307</v>
      </c>
      <c r="M11" s="24">
        <v>35</v>
      </c>
      <c r="N11" s="24">
        <v>66</v>
      </c>
      <c r="O11" s="24">
        <v>4</v>
      </c>
      <c r="P11" s="23">
        <f>$J11-'SALES ORDER '!T11</f>
        <v>26.226923076923079</v>
      </c>
      <c r="Q11" s="23">
        <f>$J11-'SALES ORDER '!U11</f>
        <v>24.226923076923079</v>
      </c>
      <c r="R11" s="23">
        <f t="shared" si="4"/>
        <v>97</v>
      </c>
      <c r="S11" s="24">
        <f>M11+'Arrivi MRP -&gt; DDMRP'!S12-'week 46'!O11</f>
        <v>63</v>
      </c>
      <c r="T11" s="25">
        <f t="shared" si="5"/>
        <v>0.86586328835788107</v>
      </c>
      <c r="U11" s="23">
        <f t="shared" si="8"/>
        <v>15.026923076923069</v>
      </c>
      <c r="V11" s="23">
        <v>16</v>
      </c>
      <c r="W11" s="25">
        <f t="shared" si="9"/>
        <v>0.9391826923076918</v>
      </c>
      <c r="X11" s="23" t="s">
        <v>76</v>
      </c>
      <c r="Y11" s="31">
        <v>30</v>
      </c>
      <c r="Z11" s="23" t="s">
        <v>89</v>
      </c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6">
        <v>10</v>
      </c>
      <c r="I12" s="27">
        <f t="shared" si="0"/>
        <v>48.340384615384608</v>
      </c>
      <c r="J12" s="28">
        <f t="shared" si="3"/>
        <v>96.680769230769215</v>
      </c>
      <c r="K12" s="28">
        <f t="shared" si="1"/>
        <v>280.8346153846154</v>
      </c>
      <c r="L12" s="28">
        <f t="shared" si="2"/>
        <v>336.08076923076925</v>
      </c>
      <c r="M12" s="29">
        <v>169</v>
      </c>
      <c r="N12" s="29">
        <v>158</v>
      </c>
      <c r="O12" s="29">
        <v>4</v>
      </c>
      <c r="P12" s="28">
        <f>$J12-'SALES ORDER '!T12</f>
        <v>90.680769230769215</v>
      </c>
      <c r="Q12" s="28">
        <f>$J12-'SALES ORDER '!U12</f>
        <v>88.680769230769215</v>
      </c>
      <c r="R12" s="28">
        <f t="shared" si="4"/>
        <v>323</v>
      </c>
      <c r="S12" s="29">
        <f>M12+'Arrivi MRP -&gt; DDMRP'!S13-'week 46'!O12</f>
        <v>165</v>
      </c>
      <c r="T12" s="30">
        <f t="shared" si="5"/>
        <v>0.96107849532507061</v>
      </c>
      <c r="U12" s="28"/>
      <c r="V12" s="28"/>
      <c r="W12" s="30"/>
      <c r="X12" s="28"/>
      <c r="Y12" s="38"/>
      <c r="Z12" s="28"/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149751.80099999989</v>
      </c>
      <c r="N13" s="29">
        <v>0</v>
      </c>
      <c r="O13" s="29">
        <v>12</v>
      </c>
      <c r="P13" s="28">
        <f>$J13-'SALES ORDER '!T13</f>
        <v>20332.718538461537</v>
      </c>
      <c r="Q13" s="28">
        <f>$J13-'SALES ORDER '!U13</f>
        <v>20326.718538461537</v>
      </c>
      <c r="R13" s="28">
        <f t="shared" si="4"/>
        <v>149739.80099999989</v>
      </c>
      <c r="S13" s="29">
        <f>M13+'Arrivi MRP -&gt; DDMRP'!S14-'week 46'!O13</f>
        <v>149739.80099999989</v>
      </c>
      <c r="T13" s="30">
        <f t="shared" si="5"/>
        <v>2.6278433489250967</v>
      </c>
      <c r="U13" s="28"/>
      <c r="V13" s="28"/>
      <c r="W13" s="28"/>
      <c r="X13" s="28"/>
      <c r="Y13" s="29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6">
        <v>10</v>
      </c>
      <c r="I14" s="27">
        <f t="shared" si="0"/>
        <v>7323.7448509615397</v>
      </c>
      <c r="J14" s="28">
        <f t="shared" si="3"/>
        <v>14647.489701923079</v>
      </c>
      <c r="K14" s="28">
        <f t="shared" si="1"/>
        <v>31387.477932692316</v>
      </c>
      <c r="L14" s="28">
        <f t="shared" si="2"/>
        <v>43105.469694230778</v>
      </c>
      <c r="M14" s="29">
        <v>32816.27199999991</v>
      </c>
      <c r="N14" s="29">
        <v>16000</v>
      </c>
      <c r="O14" s="29">
        <v>5176</v>
      </c>
      <c r="P14" s="28">
        <f>$J14-'SALES ORDER '!T14</f>
        <v>-1285.5102980769207</v>
      </c>
      <c r="Q14" s="28">
        <f>$J14-'SALES ORDER '!U14</f>
        <v>1594.4897019230793</v>
      </c>
      <c r="R14" s="28">
        <f t="shared" si="4"/>
        <v>43640.27199999991</v>
      </c>
      <c r="S14" s="29">
        <f>M14+'Arrivi MRP -&gt; DDMRP'!S15-'week 46'!O14</f>
        <v>34640.27199999991</v>
      </c>
      <c r="T14" s="30">
        <f t="shared" si="5"/>
        <v>1.0124068316518242</v>
      </c>
      <c r="U14" s="28"/>
      <c r="V14" s="28"/>
      <c r="W14" s="28"/>
      <c r="X14" s="28"/>
      <c r="Y14" s="29"/>
      <c r="Z14" s="28"/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6">
        <v>10</v>
      </c>
      <c r="I15" s="27">
        <f t="shared" si="0"/>
        <v>74.958668750000001</v>
      </c>
      <c r="J15" s="28">
        <f t="shared" si="3"/>
        <v>149.9173375</v>
      </c>
      <c r="K15" s="28">
        <f t="shared" si="1"/>
        <v>435.47417083333335</v>
      </c>
      <c r="L15" s="28">
        <f t="shared" si="2"/>
        <v>521.14122083333336</v>
      </c>
      <c r="M15" s="29">
        <v>480.04499999999905</v>
      </c>
      <c r="N15" s="29">
        <v>60</v>
      </c>
      <c r="O15" s="29">
        <v>62</v>
      </c>
      <c r="P15" s="28">
        <f>$J15-'SALES ORDER '!T15</f>
        <v>55.917337500000002</v>
      </c>
      <c r="Q15" s="28">
        <f>$J15-'SALES ORDER '!U15</f>
        <v>133.9173375</v>
      </c>
      <c r="R15" s="28">
        <f t="shared" si="4"/>
        <v>478.04499999999905</v>
      </c>
      <c r="S15" s="29">
        <f>M15+'Arrivi MRP -&gt; DDMRP'!S16-'week 46'!O15</f>
        <v>418.04499999999905</v>
      </c>
      <c r="T15" s="30">
        <f t="shared" si="5"/>
        <v>0.91730414116077574</v>
      </c>
      <c r="U15" s="28"/>
      <c r="V15" s="28"/>
      <c r="W15" s="28"/>
      <c r="X15" s="28"/>
      <c r="Y15" s="29"/>
      <c r="Z15" s="28"/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16871.43609090909</v>
      </c>
      <c r="L16" s="28">
        <f t="shared" si="2"/>
        <v>23946.43609090909</v>
      </c>
      <c r="M16" s="29">
        <v>13971.201999999997</v>
      </c>
      <c r="N16" s="29">
        <v>7075</v>
      </c>
      <c r="O16" s="29">
        <v>0</v>
      </c>
      <c r="P16" s="28">
        <f>$J16-'SALES ORDER '!T16</f>
        <v>11346.25</v>
      </c>
      <c r="Q16" s="28">
        <f>$J16-'SALES ORDER '!U16</f>
        <v>12220.25</v>
      </c>
      <c r="R16" s="28">
        <f t="shared" si="4"/>
        <v>21046.201999999997</v>
      </c>
      <c r="S16" s="29">
        <f>M16+'Arrivi MRP -&gt; DDMRP'!S17-'week 46'!O16</f>
        <v>21046.201999999997</v>
      </c>
      <c r="T16" s="30">
        <f t="shared" si="5"/>
        <v>0.87888660843313871</v>
      </c>
      <c r="U16" s="28"/>
      <c r="V16" s="28"/>
      <c r="W16" s="28"/>
      <c r="X16" s="28"/>
      <c r="Y16" s="29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6">
        <v>10</v>
      </c>
      <c r="I17" s="27">
        <f t="shared" si="0"/>
        <v>41.926850000000002</v>
      </c>
      <c r="J17" s="28">
        <f t="shared" si="3"/>
        <v>83.853700000000003</v>
      </c>
      <c r="K17" s="28">
        <f t="shared" si="1"/>
        <v>243.57503333333332</v>
      </c>
      <c r="L17" s="28">
        <f t="shared" si="2"/>
        <v>291.4914333333333</v>
      </c>
      <c r="M17" s="29">
        <v>180.51999999999902</v>
      </c>
      <c r="N17" s="29">
        <v>132</v>
      </c>
      <c r="O17" s="29">
        <v>35</v>
      </c>
      <c r="P17" s="28">
        <f>$J17-'SALES ORDER '!T17</f>
        <v>31.853700000000003</v>
      </c>
      <c r="Q17" s="28">
        <f>$J17-'SALES ORDER '!U17</f>
        <v>74.853700000000003</v>
      </c>
      <c r="R17" s="28">
        <f t="shared" si="4"/>
        <v>277.51999999999902</v>
      </c>
      <c r="S17" s="29">
        <f>M17+'Arrivi MRP -&gt; DDMRP'!S18-'week 46'!O17</f>
        <v>145.51999999999902</v>
      </c>
      <c r="T17" s="30">
        <f t="shared" si="5"/>
        <v>0.95206914600005643</v>
      </c>
      <c r="U17" s="28"/>
      <c r="V17" s="28"/>
      <c r="W17" s="30"/>
      <c r="X17" s="28"/>
      <c r="Y17" s="38"/>
      <c r="Z17" s="28"/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6">
        <v>10</v>
      </c>
      <c r="I18" s="27">
        <f t="shared" si="0"/>
        <v>26182.765612499996</v>
      </c>
      <c r="J18" s="28">
        <f t="shared" si="3"/>
        <v>52365.531224999992</v>
      </c>
      <c r="K18" s="28">
        <f t="shared" si="1"/>
        <v>152109.40022499999</v>
      </c>
      <c r="L18" s="28">
        <f t="shared" si="2"/>
        <v>182032.560925</v>
      </c>
      <c r="M18" s="29">
        <v>79538.597999999882</v>
      </c>
      <c r="N18" s="29">
        <v>141752</v>
      </c>
      <c r="O18" s="29">
        <v>13130</v>
      </c>
      <c r="P18" s="28">
        <f>$J18-'SALES ORDER '!T18</f>
        <v>6553.5312249999915</v>
      </c>
      <c r="Q18" s="28">
        <f>$J18-'SALES ORDER '!U18</f>
        <v>28590.531224999992</v>
      </c>
      <c r="R18" s="28">
        <f t="shared" si="4"/>
        <v>208160.59799999988</v>
      </c>
      <c r="S18" s="29">
        <f>M18+'Arrivi MRP -&gt; DDMRP'!S19-'week 46'!O18</f>
        <v>66408.597999999882</v>
      </c>
      <c r="T18" s="30">
        <f t="shared" si="5"/>
        <v>1.1435349639769392</v>
      </c>
      <c r="U18" s="28"/>
      <c r="V18" s="28"/>
      <c r="W18" s="28"/>
      <c r="X18" s="28"/>
      <c r="Y18" s="38"/>
      <c r="Z18" s="28"/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599A8-86AE-4F0D-9E1E-C96C7927A413}">
  <dimension ref="A1:Z19"/>
  <sheetViews>
    <sheetView topLeftCell="Q1" workbookViewId="0">
      <selection activeCell="Z1" sqref="Z1"/>
    </sheetView>
  </sheetViews>
  <sheetFormatPr defaultRowHeight="14.4" x14ac:dyDescent="0.3"/>
  <cols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9.7773437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6">
        <v>10</v>
      </c>
      <c r="I2" s="27">
        <f t="shared" ref="I2:I18" si="0">G2/2</f>
        <v>32.226923076923079</v>
      </c>
      <c r="J2" s="28">
        <f>G2</f>
        <v>64.453846153846158</v>
      </c>
      <c r="K2" s="28">
        <f t="shared" ref="K2:K18" si="1">J2+F2</f>
        <v>187.22307692307692</v>
      </c>
      <c r="L2" s="28">
        <f t="shared" ref="L2:L18" si="2">K2+E2</f>
        <v>224.05384615384614</v>
      </c>
      <c r="M2" s="29">
        <v>113</v>
      </c>
      <c r="N2" s="29">
        <v>105</v>
      </c>
      <c r="O2" s="17">
        <v>3</v>
      </c>
      <c r="P2" s="28">
        <f>$J2-'SALES ORDER '!U2</f>
        <v>60.453846153846158</v>
      </c>
      <c r="Q2" s="28">
        <f>$J2-'SALES ORDER '!V2</f>
        <v>64.453846153846158</v>
      </c>
      <c r="R2" s="28">
        <f>M2+N2-O2</f>
        <v>215</v>
      </c>
      <c r="S2" s="29">
        <f>M2+'Arrivi MRP -&gt; DDMRP'!T3-'week 47'!O2</f>
        <v>146</v>
      </c>
      <c r="T2" s="30">
        <f>R2/L2</f>
        <v>0.95959075771620839</v>
      </c>
      <c r="U2" s="28"/>
      <c r="V2" s="28"/>
      <c r="W2" s="30"/>
      <c r="X2" s="28"/>
      <c r="Y2" s="38"/>
      <c r="Z2" s="28"/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26">
        <v>10</v>
      </c>
      <c r="I3" s="27">
        <f t="shared" si="0"/>
        <v>48.340384615384608</v>
      </c>
      <c r="J3" s="28">
        <f t="shared" ref="J3:J18" si="3">G3</f>
        <v>96.680769230769215</v>
      </c>
      <c r="K3" s="28">
        <f t="shared" si="1"/>
        <v>280.8346153846154</v>
      </c>
      <c r="L3" s="28">
        <f t="shared" si="2"/>
        <v>336.08076923076925</v>
      </c>
      <c r="M3" s="29">
        <v>149</v>
      </c>
      <c r="N3" s="29">
        <v>158</v>
      </c>
      <c r="O3" s="17">
        <v>12</v>
      </c>
      <c r="P3" s="28">
        <f>$J3-'SALES ORDER '!U3</f>
        <v>80.680769230769215</v>
      </c>
      <c r="Q3" s="28">
        <f>$J3-'SALES ORDER '!V3</f>
        <v>96.680769230769215</v>
      </c>
      <c r="R3" s="28">
        <f t="shared" ref="R3:R18" si="4">M3+N3-O3</f>
        <v>295</v>
      </c>
      <c r="S3" s="29">
        <f>M3+'Arrivi MRP -&gt; DDMRP'!T4-'week 47'!O3</f>
        <v>192</v>
      </c>
      <c r="T3" s="30">
        <f t="shared" ref="T3:T18" si="5">R3/L3</f>
        <v>0.87776518922877966</v>
      </c>
      <c r="U3" s="28"/>
      <c r="V3" s="28"/>
      <c r="W3" s="30"/>
      <c r="X3" s="28"/>
      <c r="Y3" s="38"/>
      <c r="Z3" s="28"/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26">
        <v>10</v>
      </c>
      <c r="I4" s="27">
        <f t="shared" si="0"/>
        <v>16.113461538461539</v>
      </c>
      <c r="J4" s="28">
        <f t="shared" si="3"/>
        <v>32.226923076923079</v>
      </c>
      <c r="K4" s="28">
        <f t="shared" si="1"/>
        <v>93.611538461538458</v>
      </c>
      <c r="L4" s="28">
        <f t="shared" si="2"/>
        <v>112.02692307692307</v>
      </c>
      <c r="M4" s="29">
        <v>13</v>
      </c>
      <c r="N4" s="29">
        <v>100</v>
      </c>
      <c r="O4" s="17">
        <v>18</v>
      </c>
      <c r="P4" s="28">
        <f>$J4-'SALES ORDER '!U4</f>
        <v>8.2269230769230788</v>
      </c>
      <c r="Q4" s="28">
        <f>$J4-'SALES ORDER '!V4</f>
        <v>32.226923076923079</v>
      </c>
      <c r="R4" s="28">
        <f t="shared" si="4"/>
        <v>95</v>
      </c>
      <c r="S4" s="29">
        <f>M4+'Arrivi MRP -&gt; DDMRP'!T5-'week 47'!O4</f>
        <v>13</v>
      </c>
      <c r="T4" s="30">
        <f t="shared" si="5"/>
        <v>0.84801043705153301</v>
      </c>
      <c r="U4" s="28"/>
      <c r="V4" s="28"/>
      <c r="W4" s="30"/>
      <c r="X4" s="28"/>
      <c r="Y4" s="38"/>
      <c r="Z4" s="28"/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26">
        <v>10</v>
      </c>
      <c r="I5" s="27">
        <f t="shared" si="0"/>
        <v>16.113461538461539</v>
      </c>
      <c r="J5" s="28">
        <f t="shared" si="3"/>
        <v>32.226923076923079</v>
      </c>
      <c r="K5" s="28">
        <f t="shared" si="1"/>
        <v>93.611538461538458</v>
      </c>
      <c r="L5" s="28">
        <f t="shared" si="2"/>
        <v>112.02692307692307</v>
      </c>
      <c r="M5" s="29">
        <v>63</v>
      </c>
      <c r="N5" s="29">
        <v>50</v>
      </c>
      <c r="O5" s="17">
        <v>6</v>
      </c>
      <c r="P5" s="28">
        <f>$J5-'SALES ORDER '!U5</f>
        <v>24.226923076923079</v>
      </c>
      <c r="Q5" s="28">
        <f>$J5-'SALES ORDER '!V5</f>
        <v>32.226923076923079</v>
      </c>
      <c r="R5" s="28">
        <f t="shared" si="4"/>
        <v>107</v>
      </c>
      <c r="S5" s="29">
        <f>M5+'Arrivi MRP -&gt; DDMRP'!T6-'week 47'!O5</f>
        <v>57</v>
      </c>
      <c r="T5" s="30">
        <f t="shared" si="5"/>
        <v>0.95512754488962137</v>
      </c>
      <c r="U5" s="28"/>
      <c r="V5" s="28"/>
      <c r="W5" s="28"/>
      <c r="X5" s="28"/>
      <c r="Y5" s="38"/>
      <c r="Z5" s="28"/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6">
        <v>10</v>
      </c>
      <c r="I6" s="27">
        <f t="shared" si="0"/>
        <v>16.113461538461539</v>
      </c>
      <c r="J6" s="28">
        <f t="shared" si="3"/>
        <v>32.226923076923079</v>
      </c>
      <c r="K6" s="28">
        <f t="shared" si="1"/>
        <v>93.611538461538458</v>
      </c>
      <c r="L6" s="28">
        <f t="shared" si="2"/>
        <v>112.02692307692307</v>
      </c>
      <c r="M6" s="29">
        <v>63</v>
      </c>
      <c r="N6" s="29">
        <v>50</v>
      </c>
      <c r="O6" s="17">
        <v>6</v>
      </c>
      <c r="P6" s="28">
        <f>$J6-'SALES ORDER '!U6</f>
        <v>24.226923076923079</v>
      </c>
      <c r="Q6" s="28">
        <f>$J6-'SALES ORDER '!V6</f>
        <v>32.226923076923079</v>
      </c>
      <c r="R6" s="28">
        <f t="shared" si="4"/>
        <v>107</v>
      </c>
      <c r="S6" s="29">
        <f>M6+'Arrivi MRP -&gt; DDMRP'!T7-'week 47'!O6</f>
        <v>57</v>
      </c>
      <c r="T6" s="30">
        <f t="shared" si="5"/>
        <v>0.95512754488962137</v>
      </c>
      <c r="U6" s="28"/>
      <c r="V6" s="28"/>
      <c r="W6" s="28"/>
      <c r="X6" s="28"/>
      <c r="Y6" s="38"/>
      <c r="Z6" s="28"/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6">
        <v>10</v>
      </c>
      <c r="I7" s="27">
        <f t="shared" si="0"/>
        <v>32.226923076923079</v>
      </c>
      <c r="J7" s="28">
        <f t="shared" si="3"/>
        <v>64.453846153846158</v>
      </c>
      <c r="K7" s="28">
        <f t="shared" si="1"/>
        <v>187.22307692307692</v>
      </c>
      <c r="L7" s="28">
        <f t="shared" si="2"/>
        <v>224.05384615384614</v>
      </c>
      <c r="M7" s="29">
        <v>141</v>
      </c>
      <c r="N7" s="29">
        <v>69</v>
      </c>
      <c r="O7" s="17">
        <v>6</v>
      </c>
      <c r="P7" s="28">
        <f>$J7-'SALES ORDER '!U7</f>
        <v>56.453846153846158</v>
      </c>
      <c r="Q7" s="28">
        <f>$J7-'SALES ORDER '!V7</f>
        <v>64.453846153846158</v>
      </c>
      <c r="R7" s="28">
        <f t="shared" si="4"/>
        <v>204</v>
      </c>
      <c r="S7" s="29">
        <f>M7+'Arrivi MRP -&gt; DDMRP'!T8-'week 47'!O7</f>
        <v>135</v>
      </c>
      <c r="T7" s="30">
        <f t="shared" si="5"/>
        <v>0.91049541662375122</v>
      </c>
      <c r="U7" s="28"/>
      <c r="V7" s="28"/>
      <c r="W7" s="28"/>
      <c r="X7" s="28"/>
      <c r="Y7" s="38"/>
      <c r="Z7" s="28"/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1">
        <v>10</v>
      </c>
      <c r="I8" s="22">
        <f t="shared" si="0"/>
        <v>8.0567307692307697</v>
      </c>
      <c r="J8" s="23">
        <f t="shared" si="3"/>
        <v>16.113461538461539</v>
      </c>
      <c r="K8" s="23">
        <f t="shared" si="1"/>
        <v>46.805769230769229</v>
      </c>
      <c r="L8" s="23">
        <f t="shared" si="2"/>
        <v>56.013461538461534</v>
      </c>
      <c r="M8" s="24">
        <v>8</v>
      </c>
      <c r="N8" s="24">
        <v>49</v>
      </c>
      <c r="O8" s="24">
        <v>12</v>
      </c>
      <c r="P8" s="23">
        <f>$J8-'SALES ORDER '!U8</f>
        <v>0.11346153846153939</v>
      </c>
      <c r="Q8" s="23">
        <f>$J8-'SALES ORDER '!V8</f>
        <v>16.113461538461539</v>
      </c>
      <c r="R8" s="23">
        <f t="shared" si="4"/>
        <v>45</v>
      </c>
      <c r="S8" s="39">
        <f>M8+'Arrivi MRP -&gt; DDMRP'!T9-'week 47'!O8</f>
        <v>-4</v>
      </c>
      <c r="T8" s="25">
        <f t="shared" si="5"/>
        <v>0.80337830878566285</v>
      </c>
      <c r="U8" s="23">
        <f>L8-R8</f>
        <v>11.013461538461534</v>
      </c>
      <c r="V8" s="23">
        <v>12</v>
      </c>
      <c r="W8" s="25">
        <f>U8/V8</f>
        <v>0.91778846153846116</v>
      </c>
      <c r="X8" s="23" t="s">
        <v>78</v>
      </c>
      <c r="Y8" s="31">
        <v>30</v>
      </c>
      <c r="Z8" s="23" t="s">
        <v>90</v>
      </c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6">
        <v>10</v>
      </c>
      <c r="I9" s="27">
        <f t="shared" si="0"/>
        <v>64.453846153846158</v>
      </c>
      <c r="J9" s="28">
        <f t="shared" si="3"/>
        <v>128.90769230769232</v>
      </c>
      <c r="K9" s="28">
        <f t="shared" si="1"/>
        <v>374.44615384615383</v>
      </c>
      <c r="L9" s="28">
        <f t="shared" si="2"/>
        <v>448.10769230769228</v>
      </c>
      <c r="M9" s="29">
        <v>305</v>
      </c>
      <c r="N9" s="29">
        <v>139</v>
      </c>
      <c r="O9" s="17">
        <v>3</v>
      </c>
      <c r="P9" s="28">
        <f>$J9-'SALES ORDER '!U9</f>
        <v>124.90769230769232</v>
      </c>
      <c r="Q9" s="28">
        <f>$J9-'SALES ORDER '!V9</f>
        <v>128.90769230769232</v>
      </c>
      <c r="R9" s="28">
        <f t="shared" si="4"/>
        <v>441</v>
      </c>
      <c r="S9" s="29">
        <f>M9+'Arrivi MRP -&gt; DDMRP'!T10-'week 47'!O9</f>
        <v>302</v>
      </c>
      <c r="T9" s="30">
        <f t="shared" si="5"/>
        <v>0.98413842826243703</v>
      </c>
      <c r="U9" s="28"/>
      <c r="V9" s="28"/>
      <c r="W9" s="28"/>
      <c r="X9" s="28"/>
      <c r="Y9" s="38"/>
      <c r="Z9" s="28"/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1">
        <v>10</v>
      </c>
      <c r="I10" s="22">
        <f t="shared" si="0"/>
        <v>16.113461538461539</v>
      </c>
      <c r="J10" s="23">
        <f t="shared" si="3"/>
        <v>32.226923076923079</v>
      </c>
      <c r="K10" s="23">
        <f t="shared" si="1"/>
        <v>93.611538461538458</v>
      </c>
      <c r="L10" s="23">
        <f t="shared" si="2"/>
        <v>112.02692307692307</v>
      </c>
      <c r="M10" s="24">
        <v>15</v>
      </c>
      <c r="N10" s="24">
        <v>98</v>
      </c>
      <c r="O10" s="24">
        <v>24</v>
      </c>
      <c r="P10" s="23">
        <f>$J10-'SALES ORDER '!U10</f>
        <v>0.22692307692307878</v>
      </c>
      <c r="Q10" s="23">
        <f>$J10-'SALES ORDER '!V10</f>
        <v>32.226923076923079</v>
      </c>
      <c r="R10" s="23">
        <f t="shared" si="4"/>
        <v>89</v>
      </c>
      <c r="S10" s="39">
        <f>M10+'Arrivi MRP -&gt; DDMRP'!T11-'week 47'!O10</f>
        <v>-9</v>
      </c>
      <c r="T10" s="25">
        <f t="shared" si="5"/>
        <v>0.79445188313248882</v>
      </c>
      <c r="U10" s="23">
        <f>L10-R10</f>
        <v>23.026923076923069</v>
      </c>
      <c r="V10" s="23">
        <v>24</v>
      </c>
      <c r="W10" s="25">
        <f>U10/V10</f>
        <v>0.95945512820512791</v>
      </c>
      <c r="X10" s="23" t="s">
        <v>78</v>
      </c>
      <c r="Y10" s="31">
        <v>30</v>
      </c>
      <c r="Z10" s="23" t="s">
        <v>90</v>
      </c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6">
        <v>10</v>
      </c>
      <c r="I11" s="27">
        <f t="shared" si="0"/>
        <v>16.113461538461539</v>
      </c>
      <c r="J11" s="28">
        <f t="shared" si="3"/>
        <v>32.226923076923079</v>
      </c>
      <c r="K11" s="28">
        <f t="shared" si="1"/>
        <v>93.611538461538458</v>
      </c>
      <c r="L11" s="28">
        <f t="shared" si="2"/>
        <v>112.02692307692307</v>
      </c>
      <c r="M11" s="29">
        <v>63</v>
      </c>
      <c r="N11" s="29">
        <v>50</v>
      </c>
      <c r="O11" s="17">
        <v>6</v>
      </c>
      <c r="P11" s="28">
        <f>$J11-'SALES ORDER '!U11</f>
        <v>24.226923076923079</v>
      </c>
      <c r="Q11" s="28">
        <f>$J11-'SALES ORDER '!V11</f>
        <v>32.226923076923079</v>
      </c>
      <c r="R11" s="28">
        <f t="shared" si="4"/>
        <v>107</v>
      </c>
      <c r="S11" s="29">
        <f>M11+'Arrivi MRP -&gt; DDMRP'!T12-'week 47'!O11</f>
        <v>57</v>
      </c>
      <c r="T11" s="30">
        <f t="shared" si="5"/>
        <v>0.95512754488962137</v>
      </c>
      <c r="U11" s="28"/>
      <c r="V11" s="28"/>
      <c r="W11" s="28"/>
      <c r="X11" s="28"/>
      <c r="Y11" s="38"/>
      <c r="Z11" s="28"/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6">
        <v>10</v>
      </c>
      <c r="I12" s="27">
        <f t="shared" si="0"/>
        <v>48.340384615384608</v>
      </c>
      <c r="J12" s="28">
        <f t="shared" si="3"/>
        <v>96.680769230769215</v>
      </c>
      <c r="K12" s="28">
        <f t="shared" si="1"/>
        <v>280.8346153846154</v>
      </c>
      <c r="L12" s="28">
        <f t="shared" si="2"/>
        <v>336.08076923076925</v>
      </c>
      <c r="M12" s="29">
        <v>165</v>
      </c>
      <c r="N12" s="29">
        <v>158</v>
      </c>
      <c r="O12" s="17">
        <v>6</v>
      </c>
      <c r="P12" s="28">
        <f>$J12-'SALES ORDER '!U12</f>
        <v>88.680769230769215</v>
      </c>
      <c r="Q12" s="28">
        <f>$J12-'SALES ORDER '!V12</f>
        <v>96.680769230769215</v>
      </c>
      <c r="R12" s="28">
        <f t="shared" si="4"/>
        <v>317</v>
      </c>
      <c r="S12" s="29">
        <f>M12+'Arrivi MRP -&gt; DDMRP'!T13-'week 47'!O12</f>
        <v>214</v>
      </c>
      <c r="T12" s="30">
        <f t="shared" si="5"/>
        <v>0.94322564401872255</v>
      </c>
      <c r="U12" s="28"/>
      <c r="V12" s="28"/>
      <c r="W12" s="30"/>
      <c r="X12" s="28"/>
      <c r="Y12" s="38"/>
      <c r="Z12" s="28"/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149739.80099999989</v>
      </c>
      <c r="N13" s="29">
        <v>0</v>
      </c>
      <c r="O13" s="17">
        <v>18</v>
      </c>
      <c r="P13" s="28">
        <f>$J13-'SALES ORDER '!U13</f>
        <v>20326.718538461537</v>
      </c>
      <c r="Q13" s="28">
        <f>$J13-'SALES ORDER '!V13</f>
        <v>20350.718538461537</v>
      </c>
      <c r="R13" s="28">
        <f t="shared" si="4"/>
        <v>149721.80099999989</v>
      </c>
      <c r="S13" s="29">
        <f>M13+'Arrivi MRP -&gt; DDMRP'!T14-'week 47'!O13</f>
        <v>149721.80099999989</v>
      </c>
      <c r="T13" s="30">
        <f t="shared" si="5"/>
        <v>2.6275274597629314</v>
      </c>
      <c r="U13" s="28"/>
      <c r="V13" s="28"/>
      <c r="W13" s="28"/>
      <c r="X13" s="28"/>
      <c r="Y13" s="29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1">
        <v>10</v>
      </c>
      <c r="I14" s="22">
        <f t="shared" si="0"/>
        <v>7323.7448509615397</v>
      </c>
      <c r="J14" s="23">
        <f t="shared" si="3"/>
        <v>14647.489701923079</v>
      </c>
      <c r="K14" s="23">
        <f t="shared" si="1"/>
        <v>31387.477932692316</v>
      </c>
      <c r="L14" s="23">
        <f t="shared" si="2"/>
        <v>43105.469694230778</v>
      </c>
      <c r="M14" s="24">
        <v>34640.27199999991</v>
      </c>
      <c r="N14" s="24">
        <v>9000</v>
      </c>
      <c r="O14" s="24">
        <v>15933</v>
      </c>
      <c r="P14" s="23">
        <f>$J14-'SALES ORDER '!U14</f>
        <v>1594.4897019230793</v>
      </c>
      <c r="Q14" s="23">
        <f>$J14-'SALES ORDER '!V14</f>
        <v>14647.489701923079</v>
      </c>
      <c r="R14" s="23">
        <f t="shared" si="4"/>
        <v>27707.27199999991</v>
      </c>
      <c r="S14" s="24">
        <f>M14+'Arrivi MRP -&gt; DDMRP'!T15-'week 47'!O14</f>
        <v>27707.27199999991</v>
      </c>
      <c r="T14" s="25">
        <f t="shared" si="5"/>
        <v>0.64277856607390693</v>
      </c>
      <c r="U14" s="23">
        <f t="shared" ref="U14:U15" si="6">L14-R14</f>
        <v>15398.197694230868</v>
      </c>
      <c r="V14" s="23">
        <v>16000</v>
      </c>
      <c r="W14" s="25">
        <f t="shared" ref="W14:W15" si="7">U14/V14</f>
        <v>0.96238735588942925</v>
      </c>
      <c r="X14" s="23" t="s">
        <v>78</v>
      </c>
      <c r="Y14" s="31">
        <v>10</v>
      </c>
      <c r="Z14" s="23" t="s">
        <v>86</v>
      </c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1">
        <v>10</v>
      </c>
      <c r="I15" s="22">
        <f t="shared" si="0"/>
        <v>74.958668750000001</v>
      </c>
      <c r="J15" s="23">
        <f t="shared" si="3"/>
        <v>149.9173375</v>
      </c>
      <c r="K15" s="23">
        <f t="shared" si="1"/>
        <v>435.47417083333335</v>
      </c>
      <c r="L15" s="23">
        <f t="shared" si="2"/>
        <v>521.14122083333336</v>
      </c>
      <c r="M15" s="24">
        <v>418.04499999999905</v>
      </c>
      <c r="N15" s="24">
        <v>60</v>
      </c>
      <c r="O15" s="24">
        <v>94</v>
      </c>
      <c r="P15" s="23">
        <f>$J15-'SALES ORDER '!U15</f>
        <v>133.9173375</v>
      </c>
      <c r="Q15" s="23">
        <f>$J15-'SALES ORDER '!V15</f>
        <v>149.9173375</v>
      </c>
      <c r="R15" s="23">
        <f t="shared" si="4"/>
        <v>384.04499999999905</v>
      </c>
      <c r="S15" s="24">
        <f>M15+'Arrivi MRP -&gt; DDMRP'!T16-'week 47'!O15</f>
        <v>324.04499999999905</v>
      </c>
      <c r="T15" s="25">
        <f t="shared" si="5"/>
        <v>0.73693076779819888</v>
      </c>
      <c r="U15" s="23">
        <f t="shared" si="6"/>
        <v>137.09622083333431</v>
      </c>
      <c r="V15" s="23">
        <v>144</v>
      </c>
      <c r="W15" s="25">
        <f t="shared" si="7"/>
        <v>0.95205708912037723</v>
      </c>
      <c r="X15" s="23" t="s">
        <v>78</v>
      </c>
      <c r="Y15" s="31">
        <v>30</v>
      </c>
      <c r="Z15" s="23" t="s">
        <v>90</v>
      </c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16871.43609090909</v>
      </c>
      <c r="L16" s="28">
        <f t="shared" si="2"/>
        <v>23946.43609090909</v>
      </c>
      <c r="M16" s="29">
        <v>21046.201999999997</v>
      </c>
      <c r="N16" s="29">
        <v>0</v>
      </c>
      <c r="O16" s="17">
        <v>1035</v>
      </c>
      <c r="P16" s="28">
        <f>$J16-'SALES ORDER '!U16</f>
        <v>12220.25</v>
      </c>
      <c r="Q16" s="28">
        <f>$J16-'SALES ORDER '!V16</f>
        <v>12381.25</v>
      </c>
      <c r="R16" s="28">
        <f t="shared" si="4"/>
        <v>20011.201999999997</v>
      </c>
      <c r="S16" s="29">
        <f>M16+'Arrivi MRP -&gt; DDMRP'!T17-'week 47'!O16</f>
        <v>20011.201999999997</v>
      </c>
      <c r="T16" s="30">
        <f t="shared" si="5"/>
        <v>0.83566514549515591</v>
      </c>
      <c r="U16" s="28"/>
      <c r="V16" s="28"/>
      <c r="W16" s="28"/>
      <c r="X16" s="28"/>
      <c r="Y16" s="29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1">
        <v>10</v>
      </c>
      <c r="I17" s="22">
        <f t="shared" si="0"/>
        <v>41.926850000000002</v>
      </c>
      <c r="J17" s="23">
        <f t="shared" si="3"/>
        <v>83.853700000000003</v>
      </c>
      <c r="K17" s="23">
        <f t="shared" si="1"/>
        <v>243.57503333333332</v>
      </c>
      <c r="L17" s="23">
        <f t="shared" si="2"/>
        <v>291.4914333333333</v>
      </c>
      <c r="M17" s="24">
        <v>145.51999999999902</v>
      </c>
      <c r="N17" s="24">
        <v>132</v>
      </c>
      <c r="O17" s="24">
        <v>52</v>
      </c>
      <c r="P17" s="23">
        <f>$J17-'SALES ORDER '!U17</f>
        <v>74.853700000000003</v>
      </c>
      <c r="Q17" s="23">
        <f>$J17-'SALES ORDER '!V17</f>
        <v>83.853700000000003</v>
      </c>
      <c r="R17" s="23">
        <f t="shared" si="4"/>
        <v>225.51999999999902</v>
      </c>
      <c r="S17" s="24">
        <f>M17+'Arrivi MRP -&gt; DDMRP'!T18-'week 47'!O17</f>
        <v>153.51999999999902</v>
      </c>
      <c r="T17" s="25">
        <f t="shared" si="5"/>
        <v>0.77367625326438649</v>
      </c>
      <c r="U17" s="23">
        <f>L17-R17</f>
        <v>65.971433333334289</v>
      </c>
      <c r="V17" s="23">
        <v>72</v>
      </c>
      <c r="W17" s="25">
        <f>U17/V17</f>
        <v>0.91626990740742065</v>
      </c>
      <c r="X17" s="23" t="s">
        <v>78</v>
      </c>
      <c r="Y17" s="31">
        <v>30</v>
      </c>
      <c r="Z17" s="23" t="s">
        <v>90</v>
      </c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6">
        <v>10</v>
      </c>
      <c r="I18" s="27">
        <f t="shared" si="0"/>
        <v>26182.765612499996</v>
      </c>
      <c r="J18" s="28">
        <f t="shared" si="3"/>
        <v>52365.531224999992</v>
      </c>
      <c r="K18" s="28">
        <f t="shared" si="1"/>
        <v>152109.40022499999</v>
      </c>
      <c r="L18" s="28">
        <f t="shared" si="2"/>
        <v>182032.560925</v>
      </c>
      <c r="M18" s="29">
        <v>66408.597999999882</v>
      </c>
      <c r="N18" s="29">
        <v>141752</v>
      </c>
      <c r="O18" s="17">
        <v>45812</v>
      </c>
      <c r="P18" s="28">
        <f>$J18-'SALES ORDER '!U18</f>
        <v>28590.531224999992</v>
      </c>
      <c r="Q18" s="28">
        <f>$J18-'SALES ORDER '!V18</f>
        <v>52365.531224999992</v>
      </c>
      <c r="R18" s="28">
        <f t="shared" si="4"/>
        <v>162348.59799999988</v>
      </c>
      <c r="S18" s="29">
        <f>M18+'Arrivi MRP -&gt; DDMRP'!T19-'week 47'!O18</f>
        <v>20596.597999999882</v>
      </c>
      <c r="T18" s="30">
        <f t="shared" si="5"/>
        <v>0.89186570344900995</v>
      </c>
      <c r="U18" s="28"/>
      <c r="V18" s="28"/>
      <c r="W18" s="28"/>
      <c r="X18" s="28"/>
      <c r="Y18" s="38"/>
      <c r="Z18" s="28"/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FD43E-8F95-42B6-B9D5-B02C609DAB89}">
  <dimension ref="A1:Z19"/>
  <sheetViews>
    <sheetView topLeftCell="B1" workbookViewId="0">
      <selection activeCell="D20" sqref="D20"/>
    </sheetView>
  </sheetViews>
  <sheetFormatPr defaultRowHeight="14.4" x14ac:dyDescent="0.3"/>
  <cols>
    <col min="1" max="1" width="0" hidden="1" customWidth="1"/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9.8867187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6">
        <v>10</v>
      </c>
      <c r="I2" s="27">
        <f t="shared" ref="I2:I18" si="0">G2/2</f>
        <v>32.226923076923079</v>
      </c>
      <c r="J2" s="28">
        <f>G2</f>
        <v>64.453846153846158</v>
      </c>
      <c r="K2" s="28">
        <f t="shared" ref="K2:K18" si="1">J2+F2</f>
        <v>187.22307692307692</v>
      </c>
      <c r="L2" s="28">
        <f t="shared" ref="L2:L18" si="2">K2+E2</f>
        <v>224.05384615384614</v>
      </c>
      <c r="M2" s="29">
        <v>146</v>
      </c>
      <c r="N2" s="29">
        <v>69</v>
      </c>
      <c r="O2" s="29">
        <v>4</v>
      </c>
      <c r="P2" s="28">
        <f>$J2-'SALES ORDER '!V2</f>
        <v>64.453846153846158</v>
      </c>
      <c r="Q2" s="28">
        <f>$J2-'SALES ORDER '!W2</f>
        <v>64.453846153846158</v>
      </c>
      <c r="R2" s="28">
        <f>M2+N2-O2</f>
        <v>211</v>
      </c>
      <c r="S2" s="29">
        <f>M2+'Arrivi MRP -&gt; DDMRP'!U3-'week 48'!O2</f>
        <v>188</v>
      </c>
      <c r="T2" s="30">
        <f>R2/L2</f>
        <v>0.94173790640986033</v>
      </c>
      <c r="U2" s="28"/>
      <c r="V2" s="28"/>
      <c r="W2" s="30"/>
      <c r="X2" s="28"/>
      <c r="Y2" s="38"/>
      <c r="Z2" s="28"/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26">
        <v>10</v>
      </c>
      <c r="I3" s="27">
        <f t="shared" si="0"/>
        <v>48.340384615384608</v>
      </c>
      <c r="J3" s="28">
        <f t="shared" ref="J3:J18" si="3">G3</f>
        <v>96.680769230769215</v>
      </c>
      <c r="K3" s="28">
        <f t="shared" si="1"/>
        <v>280.8346153846154</v>
      </c>
      <c r="L3" s="28">
        <f t="shared" si="2"/>
        <v>336.08076923076925</v>
      </c>
      <c r="M3" s="29">
        <v>192</v>
      </c>
      <c r="N3" s="29">
        <v>103</v>
      </c>
      <c r="O3" s="29">
        <v>16</v>
      </c>
      <c r="P3" s="28">
        <f>$J3-'SALES ORDER '!V3</f>
        <v>96.680769230769215</v>
      </c>
      <c r="Q3" s="28">
        <f>$J3-'SALES ORDER '!W3</f>
        <v>96.680769230769215</v>
      </c>
      <c r="R3" s="28">
        <f t="shared" ref="R3:R18" si="4">M3+N3-O3</f>
        <v>279</v>
      </c>
      <c r="S3" s="29">
        <f>M3+'Arrivi MRP -&gt; DDMRP'!U4-'week 48'!O3</f>
        <v>245</v>
      </c>
      <c r="T3" s="30">
        <f t="shared" ref="T3:T18" si="5">R3/L3</f>
        <v>0.83015758574518483</v>
      </c>
      <c r="U3" s="28"/>
      <c r="V3" s="28"/>
      <c r="W3" s="30"/>
      <c r="X3" s="28"/>
      <c r="Y3" s="38"/>
      <c r="Z3" s="28"/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21">
        <v>10</v>
      </c>
      <c r="I4" s="22">
        <f t="shared" si="0"/>
        <v>16.113461538461539</v>
      </c>
      <c r="J4" s="23">
        <f t="shared" si="3"/>
        <v>32.226923076923079</v>
      </c>
      <c r="K4" s="23">
        <f t="shared" si="1"/>
        <v>93.611538461538458</v>
      </c>
      <c r="L4" s="23">
        <f t="shared" si="2"/>
        <v>112.02692307692307</v>
      </c>
      <c r="M4" s="24">
        <v>13</v>
      </c>
      <c r="N4" s="24">
        <v>82</v>
      </c>
      <c r="O4" s="24">
        <v>24</v>
      </c>
      <c r="P4" s="23">
        <f>$J4-'SALES ORDER '!V4</f>
        <v>32.226923076923079</v>
      </c>
      <c r="Q4" s="23">
        <f>$J4-'SALES ORDER '!W4</f>
        <v>32.226923076923079</v>
      </c>
      <c r="R4" s="23">
        <f t="shared" si="4"/>
        <v>71</v>
      </c>
      <c r="S4" s="24">
        <f>M4+'Arrivi MRP -&gt; DDMRP'!U5-'week 48'!O4</f>
        <v>12</v>
      </c>
      <c r="T4" s="25">
        <f t="shared" si="5"/>
        <v>0.63377622137535627</v>
      </c>
      <c r="U4" s="23">
        <f>L4-R4</f>
        <v>41.026923076923069</v>
      </c>
      <c r="V4" s="23">
        <v>42</v>
      </c>
      <c r="W4" s="25">
        <f>U4/V4</f>
        <v>0.97683150183150169</v>
      </c>
      <c r="X4" s="23" t="s">
        <v>85</v>
      </c>
      <c r="Y4" s="31">
        <v>30</v>
      </c>
      <c r="Z4" s="23" t="s">
        <v>91</v>
      </c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26">
        <v>10</v>
      </c>
      <c r="I5" s="27">
        <f t="shared" si="0"/>
        <v>16.113461538461539</v>
      </c>
      <c r="J5" s="28">
        <f t="shared" si="3"/>
        <v>32.226923076923079</v>
      </c>
      <c r="K5" s="28">
        <f t="shared" si="1"/>
        <v>93.611538461538458</v>
      </c>
      <c r="L5" s="28">
        <f t="shared" si="2"/>
        <v>112.02692307692307</v>
      </c>
      <c r="M5" s="29">
        <v>57</v>
      </c>
      <c r="N5" s="29">
        <v>50</v>
      </c>
      <c r="O5" s="29">
        <v>8</v>
      </c>
      <c r="P5" s="28">
        <f>$J5-'SALES ORDER '!V5</f>
        <v>32.226923076923079</v>
      </c>
      <c r="Q5" s="28">
        <f>$J5-'SALES ORDER '!W5</f>
        <v>32.226923076923079</v>
      </c>
      <c r="R5" s="28">
        <f t="shared" si="4"/>
        <v>99</v>
      </c>
      <c r="S5" s="29">
        <f>M5+'Arrivi MRP -&gt; DDMRP'!U6-'week 48'!O5</f>
        <v>72</v>
      </c>
      <c r="T5" s="30">
        <f t="shared" si="5"/>
        <v>0.88371613966422913</v>
      </c>
      <c r="U5" s="28"/>
      <c r="V5" s="28"/>
      <c r="W5" s="28"/>
      <c r="X5" s="28"/>
      <c r="Y5" s="38"/>
      <c r="Z5" s="28"/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6">
        <v>10</v>
      </c>
      <c r="I6" s="27">
        <f t="shared" si="0"/>
        <v>16.113461538461539</v>
      </c>
      <c r="J6" s="28">
        <f t="shared" si="3"/>
        <v>32.226923076923079</v>
      </c>
      <c r="K6" s="28">
        <f t="shared" si="1"/>
        <v>93.611538461538458</v>
      </c>
      <c r="L6" s="28">
        <f t="shared" si="2"/>
        <v>112.02692307692307</v>
      </c>
      <c r="M6" s="29">
        <v>57</v>
      </c>
      <c r="N6" s="29">
        <v>50</v>
      </c>
      <c r="O6" s="29">
        <v>8</v>
      </c>
      <c r="P6" s="28">
        <f>$J6-'SALES ORDER '!V6</f>
        <v>32.226923076923079</v>
      </c>
      <c r="Q6" s="28">
        <f>$J6-'SALES ORDER '!W6</f>
        <v>32.226923076923079</v>
      </c>
      <c r="R6" s="28">
        <f t="shared" si="4"/>
        <v>99</v>
      </c>
      <c r="S6" s="29">
        <f>M6+'Arrivi MRP -&gt; DDMRP'!U7-'week 48'!O6</f>
        <v>72</v>
      </c>
      <c r="T6" s="30">
        <f t="shared" si="5"/>
        <v>0.88371613966422913</v>
      </c>
      <c r="U6" s="28"/>
      <c r="V6" s="28"/>
      <c r="W6" s="28"/>
      <c r="X6" s="28"/>
      <c r="Y6" s="38"/>
      <c r="Z6" s="28"/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6">
        <v>10</v>
      </c>
      <c r="I7" s="27">
        <f t="shared" si="0"/>
        <v>32.226923076923079</v>
      </c>
      <c r="J7" s="28">
        <f t="shared" si="3"/>
        <v>64.453846153846158</v>
      </c>
      <c r="K7" s="28">
        <f t="shared" si="1"/>
        <v>187.22307692307692</v>
      </c>
      <c r="L7" s="28">
        <f t="shared" si="2"/>
        <v>224.05384615384614</v>
      </c>
      <c r="M7" s="29">
        <v>135</v>
      </c>
      <c r="N7" s="29">
        <v>69</v>
      </c>
      <c r="O7" s="29">
        <v>8</v>
      </c>
      <c r="P7" s="28">
        <f>$J7-'SALES ORDER '!V7</f>
        <v>64.453846153846158</v>
      </c>
      <c r="Q7" s="28">
        <f>$J7-'SALES ORDER '!W7</f>
        <v>64.453846153846158</v>
      </c>
      <c r="R7" s="28">
        <f t="shared" si="4"/>
        <v>196</v>
      </c>
      <c r="S7" s="29">
        <f>M7+'Arrivi MRP -&gt; DDMRP'!U8-'week 48'!O7</f>
        <v>173</v>
      </c>
      <c r="T7" s="30">
        <f t="shared" si="5"/>
        <v>0.8747897140110551</v>
      </c>
      <c r="U7" s="28"/>
      <c r="V7" s="28"/>
      <c r="W7" s="28"/>
      <c r="X7" s="28"/>
      <c r="Y7" s="38"/>
      <c r="Z7" s="28"/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1">
        <v>10</v>
      </c>
      <c r="I8" s="22">
        <f t="shared" si="0"/>
        <v>8.0567307692307697</v>
      </c>
      <c r="J8" s="23">
        <f t="shared" si="3"/>
        <v>16.113461538461539</v>
      </c>
      <c r="K8" s="23">
        <f t="shared" si="1"/>
        <v>46.805769230769229</v>
      </c>
      <c r="L8" s="23">
        <f t="shared" si="2"/>
        <v>56.013461538461534</v>
      </c>
      <c r="M8" s="24">
        <v>-4</v>
      </c>
      <c r="N8" s="24">
        <v>61</v>
      </c>
      <c r="O8" s="24">
        <v>16</v>
      </c>
      <c r="P8" s="23">
        <f>$J8-'SALES ORDER '!V8</f>
        <v>16.113461538461539</v>
      </c>
      <c r="Q8" s="23">
        <f>$J8-'SALES ORDER '!W8</f>
        <v>16.113461538461539</v>
      </c>
      <c r="R8" s="23">
        <f t="shared" si="4"/>
        <v>41</v>
      </c>
      <c r="S8" s="39">
        <f>M8+'Arrivi MRP -&gt; DDMRP'!U9-'week 48'!O8</f>
        <v>-9</v>
      </c>
      <c r="T8" s="25">
        <f t="shared" si="5"/>
        <v>0.73196690356027061</v>
      </c>
      <c r="U8" s="23">
        <f>L8-R8</f>
        <v>15.013461538461534</v>
      </c>
      <c r="V8" s="23">
        <v>16</v>
      </c>
      <c r="W8" s="25">
        <f>U8/V8</f>
        <v>0.9383413461538459</v>
      </c>
      <c r="X8" s="23" t="s">
        <v>85</v>
      </c>
      <c r="Y8" s="31">
        <v>30</v>
      </c>
      <c r="Z8" s="23" t="s">
        <v>91</v>
      </c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6">
        <v>10</v>
      </c>
      <c r="I9" s="27">
        <f t="shared" si="0"/>
        <v>64.453846153846158</v>
      </c>
      <c r="J9" s="28">
        <f t="shared" si="3"/>
        <v>128.90769230769232</v>
      </c>
      <c r="K9" s="28">
        <f t="shared" si="1"/>
        <v>374.44615384615383</v>
      </c>
      <c r="L9" s="28">
        <f t="shared" si="2"/>
        <v>448.10769230769228</v>
      </c>
      <c r="M9" s="29">
        <v>302</v>
      </c>
      <c r="N9" s="29">
        <v>139</v>
      </c>
      <c r="O9" s="29">
        <v>4</v>
      </c>
      <c r="P9" s="28">
        <f>$J9-'SALES ORDER '!V9</f>
        <v>128.90769230769232</v>
      </c>
      <c r="Q9" s="28">
        <f>$J9-'SALES ORDER '!W9</f>
        <v>128.90769230769232</v>
      </c>
      <c r="R9" s="28">
        <f t="shared" si="4"/>
        <v>437</v>
      </c>
      <c r="S9" s="29">
        <f>M9+'Arrivi MRP -&gt; DDMRP'!U10-'week 48'!O9</f>
        <v>391</v>
      </c>
      <c r="T9" s="30">
        <f t="shared" si="5"/>
        <v>0.975212002609263</v>
      </c>
      <c r="U9" s="28"/>
      <c r="V9" s="28"/>
      <c r="W9" s="28"/>
      <c r="X9" s="28"/>
      <c r="Y9" s="38"/>
      <c r="Z9" s="28"/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1">
        <v>10</v>
      </c>
      <c r="I10" s="22">
        <f t="shared" si="0"/>
        <v>16.113461538461539</v>
      </c>
      <c r="J10" s="23">
        <f t="shared" si="3"/>
        <v>32.226923076923079</v>
      </c>
      <c r="K10" s="23">
        <f t="shared" si="1"/>
        <v>93.611538461538458</v>
      </c>
      <c r="L10" s="23">
        <f t="shared" si="2"/>
        <v>112.02692307692307</v>
      </c>
      <c r="M10" s="24">
        <v>-9</v>
      </c>
      <c r="N10" s="24">
        <v>122</v>
      </c>
      <c r="O10" s="24">
        <v>32</v>
      </c>
      <c r="P10" s="23">
        <f>$J10-'SALES ORDER '!V10</f>
        <v>32.226923076923079</v>
      </c>
      <c r="Q10" s="23">
        <f>$J10-'SALES ORDER '!W10</f>
        <v>32.226923076923079</v>
      </c>
      <c r="R10" s="23">
        <f t="shared" si="4"/>
        <v>81</v>
      </c>
      <c r="S10" s="39">
        <f>M10+'Arrivi MRP -&gt; DDMRP'!U11-'week 48'!O10</f>
        <v>-18</v>
      </c>
      <c r="T10" s="25">
        <f t="shared" si="5"/>
        <v>0.72304047790709658</v>
      </c>
      <c r="U10" s="23">
        <f>L10-R10</f>
        <v>31.026923076923069</v>
      </c>
      <c r="V10" s="23">
        <v>32</v>
      </c>
      <c r="W10" s="25">
        <f>U10/V10</f>
        <v>0.9695913461538459</v>
      </c>
      <c r="X10" s="23" t="s">
        <v>85</v>
      </c>
      <c r="Y10" s="31">
        <v>30</v>
      </c>
      <c r="Z10" s="23" t="s">
        <v>91</v>
      </c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6">
        <v>10</v>
      </c>
      <c r="I11" s="27">
        <f t="shared" si="0"/>
        <v>16.113461538461539</v>
      </c>
      <c r="J11" s="28">
        <f t="shared" si="3"/>
        <v>32.226923076923079</v>
      </c>
      <c r="K11" s="28">
        <f t="shared" si="1"/>
        <v>93.611538461538458</v>
      </c>
      <c r="L11" s="28">
        <f t="shared" si="2"/>
        <v>112.02692307692307</v>
      </c>
      <c r="M11" s="29">
        <v>57</v>
      </c>
      <c r="N11" s="29">
        <v>50</v>
      </c>
      <c r="O11" s="29">
        <v>8</v>
      </c>
      <c r="P11" s="28">
        <f>$J11-'SALES ORDER '!V11</f>
        <v>32.226923076923079</v>
      </c>
      <c r="Q11" s="28">
        <f>$J11-'SALES ORDER '!W11</f>
        <v>32.226923076923079</v>
      </c>
      <c r="R11" s="28">
        <f t="shared" si="4"/>
        <v>99</v>
      </c>
      <c r="S11" s="29">
        <f>M11+'Arrivi MRP -&gt; DDMRP'!U12-'week 48'!O11</f>
        <v>72</v>
      </c>
      <c r="T11" s="30">
        <f t="shared" si="5"/>
        <v>0.88371613966422913</v>
      </c>
      <c r="U11" s="28"/>
      <c r="V11" s="28"/>
      <c r="W11" s="28"/>
      <c r="X11" s="28"/>
      <c r="Y11" s="38"/>
      <c r="Z11" s="28"/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6">
        <v>10</v>
      </c>
      <c r="I12" s="27">
        <f t="shared" si="0"/>
        <v>48.340384615384608</v>
      </c>
      <c r="J12" s="28">
        <f t="shared" si="3"/>
        <v>96.680769230769215</v>
      </c>
      <c r="K12" s="28">
        <f t="shared" si="1"/>
        <v>280.8346153846154</v>
      </c>
      <c r="L12" s="28">
        <f t="shared" si="2"/>
        <v>336.08076923076925</v>
      </c>
      <c r="M12" s="29">
        <v>214</v>
      </c>
      <c r="N12" s="29">
        <v>103</v>
      </c>
      <c r="O12" s="29">
        <v>8</v>
      </c>
      <c r="P12" s="28">
        <f>$J12-'SALES ORDER '!V12</f>
        <v>96.680769230769215</v>
      </c>
      <c r="Q12" s="28">
        <f>$J12-'SALES ORDER '!W12</f>
        <v>96.680769230769215</v>
      </c>
      <c r="R12" s="28">
        <f t="shared" si="4"/>
        <v>309</v>
      </c>
      <c r="S12" s="29">
        <f>M12+'Arrivi MRP -&gt; DDMRP'!U13-'week 48'!O12</f>
        <v>275</v>
      </c>
      <c r="T12" s="30">
        <f t="shared" si="5"/>
        <v>0.91942184227692514</v>
      </c>
      <c r="U12" s="28"/>
      <c r="V12" s="28"/>
      <c r="W12" s="30"/>
      <c r="X12" s="28"/>
      <c r="Y12" s="38"/>
      <c r="Z12" s="28"/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149721.80099999989</v>
      </c>
      <c r="N13" s="29">
        <v>0</v>
      </c>
      <c r="O13" s="29">
        <v>24</v>
      </c>
      <c r="P13" s="28">
        <f>$J13-'SALES ORDER '!V13</f>
        <v>20350.718538461537</v>
      </c>
      <c r="Q13" s="28">
        <f>$J13-'SALES ORDER '!W13</f>
        <v>20350.718538461537</v>
      </c>
      <c r="R13" s="28">
        <f t="shared" si="4"/>
        <v>149697.80099999989</v>
      </c>
      <c r="S13" s="29">
        <f>M13+'Arrivi MRP -&gt; DDMRP'!U14-'week 48'!O13</f>
        <v>149697.80099999989</v>
      </c>
      <c r="T13" s="30">
        <f t="shared" si="5"/>
        <v>2.6271062742133782</v>
      </c>
      <c r="U13" s="28"/>
      <c r="V13" s="28"/>
      <c r="W13" s="28"/>
      <c r="X13" s="28"/>
      <c r="Y13" s="29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6">
        <v>10</v>
      </c>
      <c r="I14" s="27">
        <f t="shared" si="0"/>
        <v>7323.7448509615397</v>
      </c>
      <c r="J14" s="28">
        <f t="shared" si="3"/>
        <v>14647.489701923079</v>
      </c>
      <c r="K14" s="28">
        <f t="shared" si="1"/>
        <v>31387.477932692316</v>
      </c>
      <c r="L14" s="28">
        <f t="shared" si="2"/>
        <v>43105.469694230778</v>
      </c>
      <c r="M14" s="29">
        <v>27707.27199999991</v>
      </c>
      <c r="N14" s="29">
        <v>16000</v>
      </c>
      <c r="O14" s="29">
        <v>13053</v>
      </c>
      <c r="P14" s="28">
        <f>$J14-'SALES ORDER '!V14</f>
        <v>14647.489701923079</v>
      </c>
      <c r="Q14" s="28">
        <f>$J14-'SALES ORDER '!W14</f>
        <v>14647.489701923079</v>
      </c>
      <c r="R14" s="28">
        <f t="shared" si="4"/>
        <v>30654.27199999991</v>
      </c>
      <c r="S14" s="29">
        <f>M14+'Arrivi MRP -&gt; DDMRP'!U15-'week 48'!O14</f>
        <v>14654.27199999991</v>
      </c>
      <c r="T14" s="30">
        <f t="shared" si="5"/>
        <v>0.71114575986403572</v>
      </c>
      <c r="U14" s="28"/>
      <c r="V14" s="28"/>
      <c r="W14" s="28"/>
      <c r="X14" s="28"/>
      <c r="Y14" s="29"/>
      <c r="Z14" s="28"/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6">
        <v>10</v>
      </c>
      <c r="I15" s="27">
        <f t="shared" si="0"/>
        <v>74.958668750000001</v>
      </c>
      <c r="J15" s="28">
        <f t="shared" si="3"/>
        <v>149.9173375</v>
      </c>
      <c r="K15" s="28">
        <f t="shared" si="1"/>
        <v>435.47417083333335</v>
      </c>
      <c r="L15" s="28">
        <f t="shared" si="2"/>
        <v>521.14122083333336</v>
      </c>
      <c r="M15" s="29">
        <v>324.04499999999905</v>
      </c>
      <c r="N15" s="29">
        <v>204</v>
      </c>
      <c r="O15" s="29">
        <v>16</v>
      </c>
      <c r="P15" s="28">
        <f>$J15-'SALES ORDER '!V15</f>
        <v>149.9173375</v>
      </c>
      <c r="Q15" s="28">
        <f>$J15-'SALES ORDER '!W15</f>
        <v>149.9173375</v>
      </c>
      <c r="R15" s="28">
        <f t="shared" si="4"/>
        <v>512.04499999999905</v>
      </c>
      <c r="S15" s="29">
        <f>M15+'Arrivi MRP -&gt; DDMRP'!U16-'week 48'!O15</f>
        <v>308.04499999999905</v>
      </c>
      <c r="T15" s="30">
        <f t="shared" si="5"/>
        <v>0.98254557407915466</v>
      </c>
      <c r="U15" s="28"/>
      <c r="V15" s="28"/>
      <c r="W15" s="28"/>
      <c r="X15" s="28"/>
      <c r="Y15" s="29"/>
      <c r="Z15" s="28"/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16871.43609090909</v>
      </c>
      <c r="L16" s="28">
        <f t="shared" si="2"/>
        <v>23946.43609090909</v>
      </c>
      <c r="M16" s="29">
        <v>20011.201999999997</v>
      </c>
      <c r="N16" s="29">
        <v>0</v>
      </c>
      <c r="O16" s="29">
        <v>161</v>
      </c>
      <c r="P16" s="28">
        <f>$J16-'SALES ORDER '!V16</f>
        <v>12381.25</v>
      </c>
      <c r="Q16" s="28">
        <f>$J16-'SALES ORDER '!W16</f>
        <v>12381.25</v>
      </c>
      <c r="R16" s="28">
        <f t="shared" si="4"/>
        <v>19850.201999999997</v>
      </c>
      <c r="S16" s="29">
        <f>M16+'Arrivi MRP -&gt; DDMRP'!U17-'week 48'!O16</f>
        <v>19850.201999999997</v>
      </c>
      <c r="T16" s="30">
        <f t="shared" si="5"/>
        <v>0.82894180681591412</v>
      </c>
      <c r="U16" s="28"/>
      <c r="V16" s="28"/>
      <c r="W16" s="28"/>
      <c r="X16" s="28"/>
      <c r="Y16" s="29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6">
        <v>10</v>
      </c>
      <c r="I17" s="27">
        <f t="shared" si="0"/>
        <v>41.926850000000002</v>
      </c>
      <c r="J17" s="28">
        <f t="shared" si="3"/>
        <v>83.853700000000003</v>
      </c>
      <c r="K17" s="28">
        <f t="shared" si="1"/>
        <v>243.57503333333332</v>
      </c>
      <c r="L17" s="28">
        <f t="shared" si="2"/>
        <v>291.4914333333333</v>
      </c>
      <c r="M17" s="29">
        <v>153.51999999999902</v>
      </c>
      <c r="N17" s="29">
        <v>144</v>
      </c>
      <c r="O17" s="29">
        <v>9</v>
      </c>
      <c r="P17" s="28">
        <f>$J17-'SALES ORDER '!V17</f>
        <v>83.853700000000003</v>
      </c>
      <c r="Q17" s="28">
        <f>$J17-'SALES ORDER '!W17</f>
        <v>83.853700000000003</v>
      </c>
      <c r="R17" s="28">
        <f t="shared" si="4"/>
        <v>288.51999999999902</v>
      </c>
      <c r="S17" s="29">
        <f>M17+'Arrivi MRP -&gt; DDMRP'!U18-'week 48'!O17</f>
        <v>144.51999999999902</v>
      </c>
      <c r="T17" s="30">
        <f t="shared" si="5"/>
        <v>0.9898061040787558</v>
      </c>
      <c r="U17" s="28"/>
      <c r="V17" s="28"/>
      <c r="W17" s="30"/>
      <c r="X17" s="28"/>
      <c r="Y17" s="38"/>
      <c r="Z17" s="28"/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1">
        <v>10</v>
      </c>
      <c r="I18" s="22">
        <f t="shared" si="0"/>
        <v>26182.765612499996</v>
      </c>
      <c r="J18" s="23">
        <f t="shared" si="3"/>
        <v>52365.531224999992</v>
      </c>
      <c r="K18" s="23">
        <f t="shared" si="1"/>
        <v>152109.40022499999</v>
      </c>
      <c r="L18" s="23">
        <f t="shared" si="2"/>
        <v>182032.560925</v>
      </c>
      <c r="M18" s="24">
        <v>20596.597999999882</v>
      </c>
      <c r="N18" s="24">
        <v>141752</v>
      </c>
      <c r="O18" s="24">
        <v>23775</v>
      </c>
      <c r="P18" s="23">
        <f>$J18-'SALES ORDER '!V18</f>
        <v>52365.531224999992</v>
      </c>
      <c r="Q18" s="23">
        <f>$J18-'SALES ORDER '!W18</f>
        <v>52365.531224999992</v>
      </c>
      <c r="R18" s="23">
        <f t="shared" si="4"/>
        <v>138573.59799999988</v>
      </c>
      <c r="S18" s="24">
        <f>M18+'Arrivi MRP -&gt; DDMRP'!U19-'week 48'!O18</f>
        <v>47339.597999999882</v>
      </c>
      <c r="T18" s="25">
        <f t="shared" si="5"/>
        <v>0.76125720198538638</v>
      </c>
      <c r="U18" s="23">
        <f>L18-R18</f>
        <v>43458.962925000116</v>
      </c>
      <c r="V18" s="23">
        <v>43732</v>
      </c>
      <c r="W18" s="25">
        <f>U18/V18</f>
        <v>0.99375658385164445</v>
      </c>
      <c r="X18" s="23" t="s">
        <v>85</v>
      </c>
      <c r="Y18" s="31">
        <v>30</v>
      </c>
      <c r="Z18" s="23" t="s">
        <v>91</v>
      </c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C6B7F-B411-46EF-AC7E-115D0057EE09}">
  <dimension ref="A1:U19"/>
  <sheetViews>
    <sheetView topLeftCell="C1" workbookViewId="0">
      <selection activeCell="S17" sqref="S17"/>
    </sheetView>
  </sheetViews>
  <sheetFormatPr defaultRowHeight="14.4" x14ac:dyDescent="0.3"/>
  <sheetData>
    <row r="1" spans="1:21" ht="23.4" x14ac:dyDescent="0.45">
      <c r="A1" s="41" t="s">
        <v>66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x14ac:dyDescent="0.3">
      <c r="A2" s="1" t="s">
        <v>0</v>
      </c>
      <c r="B2" s="1" t="s">
        <v>28</v>
      </c>
      <c r="C2" s="35" t="s">
        <v>46</v>
      </c>
      <c r="D2" s="35" t="s">
        <v>47</v>
      </c>
      <c r="E2" s="35" t="s">
        <v>48</v>
      </c>
      <c r="F2" s="35" t="s">
        <v>49</v>
      </c>
      <c r="G2" s="35" t="s">
        <v>50</v>
      </c>
      <c r="H2" s="35" t="s">
        <v>51</v>
      </c>
      <c r="I2" s="35" t="s">
        <v>52</v>
      </c>
      <c r="J2" s="35" t="s">
        <v>53</v>
      </c>
      <c r="K2" s="35" t="s">
        <v>54</v>
      </c>
      <c r="L2" s="35" t="s">
        <v>55</v>
      </c>
      <c r="M2" s="35" t="s">
        <v>56</v>
      </c>
      <c r="N2" s="35" t="s">
        <v>57</v>
      </c>
      <c r="O2" s="35" t="s">
        <v>58</v>
      </c>
      <c r="P2" s="35" t="s">
        <v>59</v>
      </c>
      <c r="Q2" s="35" t="s">
        <v>60</v>
      </c>
      <c r="R2" s="35" t="s">
        <v>61</v>
      </c>
      <c r="S2" s="35" t="s">
        <v>62</v>
      </c>
      <c r="T2" s="35" t="s">
        <v>63</v>
      </c>
      <c r="U2" s="35" t="s">
        <v>64</v>
      </c>
    </row>
    <row r="3" spans="1:21" x14ac:dyDescent="0.3">
      <c r="A3" s="2">
        <v>84025612</v>
      </c>
      <c r="B3" s="8" t="s">
        <v>11</v>
      </c>
      <c r="C3" s="36"/>
      <c r="D3" s="17"/>
      <c r="E3" s="17"/>
      <c r="F3" s="17"/>
      <c r="G3" s="17">
        <v>38</v>
      </c>
      <c r="H3" s="17">
        <v>41</v>
      </c>
      <c r="I3" s="17"/>
      <c r="J3" s="23">
        <v>122</v>
      </c>
      <c r="K3" s="28"/>
      <c r="L3" s="17"/>
      <c r="M3" s="28"/>
      <c r="N3" s="28"/>
      <c r="O3" s="28"/>
      <c r="P3" s="23">
        <v>80</v>
      </c>
      <c r="Q3" s="28"/>
      <c r="R3" s="23">
        <v>52</v>
      </c>
      <c r="S3" s="28"/>
      <c r="T3" s="23">
        <v>36</v>
      </c>
      <c r="U3" s="23">
        <v>46</v>
      </c>
    </row>
    <row r="4" spans="1:21" x14ac:dyDescent="0.3">
      <c r="A4" s="2">
        <v>84025606</v>
      </c>
      <c r="B4" s="8" t="s">
        <v>12</v>
      </c>
      <c r="C4" s="36"/>
      <c r="D4" s="17">
        <v>24</v>
      </c>
      <c r="E4" s="17"/>
      <c r="F4" s="17"/>
      <c r="G4" s="17">
        <v>32</v>
      </c>
      <c r="H4" s="17">
        <v>58</v>
      </c>
      <c r="I4" s="17">
        <v>44</v>
      </c>
      <c r="J4" s="23">
        <v>191</v>
      </c>
      <c r="K4" s="16"/>
      <c r="L4" s="17"/>
      <c r="M4" s="16"/>
      <c r="N4" s="23">
        <v>66</v>
      </c>
      <c r="O4" s="28"/>
      <c r="P4" s="23">
        <v>54</v>
      </c>
      <c r="Q4" s="28"/>
      <c r="R4" s="23">
        <v>78</v>
      </c>
      <c r="S4" s="28"/>
      <c r="T4" s="23">
        <v>55</v>
      </c>
      <c r="U4" s="23">
        <v>69</v>
      </c>
    </row>
    <row r="5" spans="1:21" x14ac:dyDescent="0.3">
      <c r="A5" s="2">
        <v>84025607</v>
      </c>
      <c r="B5" s="8" t="s">
        <v>13</v>
      </c>
      <c r="C5" s="36"/>
      <c r="D5" s="17"/>
      <c r="E5" s="17"/>
      <c r="F5" s="17">
        <v>42</v>
      </c>
      <c r="G5" s="17"/>
      <c r="H5" s="17">
        <v>26</v>
      </c>
      <c r="I5" s="17"/>
      <c r="J5" s="23">
        <v>27</v>
      </c>
      <c r="K5" s="16"/>
      <c r="L5" s="17"/>
      <c r="M5" s="16"/>
      <c r="N5" s="16"/>
      <c r="O5" s="28"/>
      <c r="P5" s="23">
        <v>40</v>
      </c>
      <c r="Q5" s="28"/>
      <c r="R5" s="23">
        <v>26</v>
      </c>
      <c r="S5" s="28"/>
      <c r="T5" s="23">
        <v>18</v>
      </c>
      <c r="U5" s="23">
        <v>23</v>
      </c>
    </row>
    <row r="6" spans="1:21" x14ac:dyDescent="0.3">
      <c r="A6" s="2">
        <v>84025608</v>
      </c>
      <c r="B6" s="8" t="s">
        <v>14</v>
      </c>
      <c r="C6" s="36"/>
      <c r="D6" s="17"/>
      <c r="E6" s="17"/>
      <c r="F6" s="17">
        <v>24</v>
      </c>
      <c r="G6" s="17"/>
      <c r="H6" s="17">
        <v>42</v>
      </c>
      <c r="I6" s="17"/>
      <c r="J6" s="23">
        <v>29</v>
      </c>
      <c r="K6" s="16"/>
      <c r="L6" s="17"/>
      <c r="M6" s="16"/>
      <c r="N6" s="23">
        <v>30</v>
      </c>
      <c r="O6" s="28"/>
      <c r="P6" s="28"/>
      <c r="Q6" s="23">
        <v>22</v>
      </c>
      <c r="R6" s="28"/>
      <c r="S6" s="23">
        <v>32</v>
      </c>
      <c r="T6" s="28"/>
      <c r="U6" s="23">
        <v>23</v>
      </c>
    </row>
    <row r="7" spans="1:21" x14ac:dyDescent="0.3">
      <c r="A7" s="2">
        <v>84025609</v>
      </c>
      <c r="B7" s="8" t="s">
        <v>15</v>
      </c>
      <c r="C7" s="36"/>
      <c r="D7" s="17"/>
      <c r="E7" s="17"/>
      <c r="F7" s="17">
        <v>21</v>
      </c>
      <c r="G7" s="17">
        <v>37</v>
      </c>
      <c r="H7" s="17">
        <v>21</v>
      </c>
      <c r="I7" s="17"/>
      <c r="J7" s="16"/>
      <c r="K7" s="23">
        <v>16</v>
      </c>
      <c r="L7" s="17"/>
      <c r="M7" s="23">
        <v>30</v>
      </c>
      <c r="N7" s="28"/>
      <c r="O7" s="28"/>
      <c r="P7" s="28"/>
      <c r="Q7" s="23">
        <v>22</v>
      </c>
      <c r="R7" s="28"/>
      <c r="S7" s="23">
        <v>32</v>
      </c>
      <c r="T7" s="28"/>
      <c r="U7" s="23">
        <v>23</v>
      </c>
    </row>
    <row r="8" spans="1:21" x14ac:dyDescent="0.3">
      <c r="A8" s="2">
        <v>84025610</v>
      </c>
      <c r="B8" s="8" t="s">
        <v>16</v>
      </c>
      <c r="C8" s="36"/>
      <c r="D8" s="17">
        <v>24</v>
      </c>
      <c r="E8" s="17"/>
      <c r="F8" s="17"/>
      <c r="G8" s="17">
        <v>24</v>
      </c>
      <c r="H8" s="17">
        <v>32</v>
      </c>
      <c r="I8" s="17">
        <v>42</v>
      </c>
      <c r="J8" s="23">
        <v>83</v>
      </c>
      <c r="K8" s="16"/>
      <c r="L8" s="17"/>
      <c r="M8" s="28"/>
      <c r="N8" s="23">
        <v>50</v>
      </c>
      <c r="O8" s="28"/>
      <c r="P8" s="28"/>
      <c r="Q8" s="23">
        <v>54</v>
      </c>
      <c r="R8" s="28"/>
      <c r="S8" s="23">
        <v>64</v>
      </c>
      <c r="T8" s="28"/>
      <c r="U8" s="23">
        <v>46</v>
      </c>
    </row>
    <row r="9" spans="1:21" x14ac:dyDescent="0.3">
      <c r="A9" s="2">
        <v>84025611</v>
      </c>
      <c r="B9" s="8" t="s">
        <v>17</v>
      </c>
      <c r="C9" s="36"/>
      <c r="D9" s="17"/>
      <c r="E9" s="17"/>
      <c r="F9" s="17">
        <v>24</v>
      </c>
      <c r="G9" s="17"/>
      <c r="H9" s="17">
        <v>17</v>
      </c>
      <c r="I9" s="17"/>
      <c r="J9" s="16"/>
      <c r="K9" s="23">
        <v>7</v>
      </c>
      <c r="L9" s="17"/>
      <c r="M9" s="28"/>
      <c r="N9" s="23">
        <v>11</v>
      </c>
      <c r="O9" s="28"/>
      <c r="P9" s="23">
        <v>9</v>
      </c>
      <c r="Q9" s="28"/>
      <c r="R9" s="23">
        <v>13</v>
      </c>
      <c r="S9" s="23">
        <v>9</v>
      </c>
      <c r="U9" s="23">
        <v>11</v>
      </c>
    </row>
    <row r="10" spans="1:21" x14ac:dyDescent="0.3">
      <c r="A10" s="2">
        <v>84017437</v>
      </c>
      <c r="B10" s="8" t="s">
        <v>18</v>
      </c>
      <c r="C10" s="36"/>
      <c r="D10" s="17">
        <v>22</v>
      </c>
      <c r="F10" s="17">
        <v>32</v>
      </c>
      <c r="G10" s="17">
        <v>38</v>
      </c>
      <c r="H10" s="17">
        <v>56</v>
      </c>
      <c r="I10" s="17">
        <v>44</v>
      </c>
      <c r="J10" s="23">
        <v>273</v>
      </c>
      <c r="K10" s="16"/>
      <c r="L10" s="17"/>
      <c r="M10" s="28"/>
      <c r="N10" s="28"/>
      <c r="O10" s="23">
        <v>108</v>
      </c>
      <c r="P10" s="28"/>
      <c r="Q10" s="23">
        <v>100</v>
      </c>
      <c r="R10" s="28"/>
      <c r="S10" s="23">
        <v>128</v>
      </c>
      <c r="T10" s="28"/>
      <c r="U10" s="23">
        <v>93</v>
      </c>
    </row>
    <row r="11" spans="1:21" x14ac:dyDescent="0.3">
      <c r="A11" s="2">
        <v>84025614</v>
      </c>
      <c r="B11" s="8" t="s">
        <v>19</v>
      </c>
      <c r="C11" s="36"/>
      <c r="D11" s="17">
        <v>41</v>
      </c>
      <c r="E11" s="17"/>
      <c r="F11" s="17">
        <v>26</v>
      </c>
      <c r="G11" s="17"/>
      <c r="H11" s="17"/>
      <c r="I11" s="17">
        <v>22</v>
      </c>
      <c r="J11" s="16"/>
      <c r="K11" s="16"/>
      <c r="L11" s="17"/>
      <c r="M11" s="28"/>
      <c r="N11" s="23">
        <v>38</v>
      </c>
      <c r="O11" s="23">
        <v>28</v>
      </c>
      <c r="P11" s="28"/>
      <c r="Q11" s="28"/>
      <c r="R11" s="23">
        <v>28</v>
      </c>
      <c r="S11" s="23">
        <v>18</v>
      </c>
      <c r="U11" s="23">
        <v>23</v>
      </c>
    </row>
    <row r="12" spans="1:21" x14ac:dyDescent="0.3">
      <c r="A12" s="2">
        <v>84025615</v>
      </c>
      <c r="B12" s="8" t="s">
        <v>20</v>
      </c>
      <c r="C12" s="36"/>
      <c r="D12" s="17">
        <v>21</v>
      </c>
      <c r="E12" s="17"/>
      <c r="F12" s="17">
        <v>34</v>
      </c>
      <c r="G12" s="17"/>
      <c r="H12" s="17">
        <v>23</v>
      </c>
      <c r="I12" s="17">
        <v>16</v>
      </c>
      <c r="J12" s="16"/>
      <c r="K12" s="16"/>
      <c r="L12" s="17"/>
      <c r="M12" s="23">
        <v>34</v>
      </c>
      <c r="N12" s="28"/>
      <c r="O12" s="23">
        <v>21</v>
      </c>
      <c r="P12" s="28"/>
      <c r="Q12" s="23">
        <v>20</v>
      </c>
      <c r="R12" s="28"/>
      <c r="S12" s="23">
        <v>32</v>
      </c>
      <c r="T12" s="28"/>
      <c r="U12" s="23">
        <v>23</v>
      </c>
    </row>
    <row r="13" spans="1:21" x14ac:dyDescent="0.3">
      <c r="A13" s="2">
        <v>84034016</v>
      </c>
      <c r="B13" s="8" t="s">
        <v>21</v>
      </c>
      <c r="C13" s="36"/>
      <c r="D13" s="17">
        <v>42</v>
      </c>
      <c r="E13" s="17"/>
      <c r="F13" s="17"/>
      <c r="G13" s="17">
        <v>38</v>
      </c>
      <c r="H13" s="17">
        <v>56</v>
      </c>
      <c r="I13" s="17">
        <v>62</v>
      </c>
      <c r="J13" s="23">
        <v>151</v>
      </c>
      <c r="K13" s="16"/>
      <c r="L13" s="17"/>
      <c r="M13" s="23">
        <v>72</v>
      </c>
      <c r="N13" s="28"/>
      <c r="O13" s="28"/>
      <c r="P13" s="23">
        <v>48</v>
      </c>
      <c r="Q13" s="28"/>
      <c r="R13" s="23">
        <v>78</v>
      </c>
      <c r="S13" s="28"/>
      <c r="T13" s="23">
        <v>55</v>
      </c>
      <c r="U13" s="23">
        <v>69</v>
      </c>
    </row>
    <row r="14" spans="1:21" x14ac:dyDescent="0.3">
      <c r="A14" s="2">
        <v>84030639</v>
      </c>
      <c r="B14" s="8" t="s">
        <v>22</v>
      </c>
      <c r="C14" s="36"/>
      <c r="D14" s="17"/>
      <c r="E14" s="17"/>
      <c r="F14" s="17">
        <v>21348</v>
      </c>
      <c r="G14" s="17">
        <v>82040</v>
      </c>
      <c r="H14" s="17">
        <v>80384</v>
      </c>
      <c r="I14" s="17">
        <v>22608</v>
      </c>
      <c r="J14" s="16"/>
      <c r="K14" s="16"/>
      <c r="L14" s="17"/>
      <c r="M14" s="28"/>
      <c r="N14" s="28"/>
      <c r="O14" s="28"/>
      <c r="P14" s="28"/>
      <c r="Q14" s="28"/>
      <c r="R14" s="28"/>
      <c r="S14" s="28"/>
      <c r="T14" s="28"/>
      <c r="U14" s="28"/>
    </row>
    <row r="15" spans="1:21" x14ac:dyDescent="0.3">
      <c r="A15" s="2">
        <v>84030577</v>
      </c>
      <c r="B15" s="8" t="s">
        <v>23</v>
      </c>
      <c r="C15" s="36"/>
      <c r="D15" s="17"/>
      <c r="E15" s="17"/>
      <c r="F15" s="17"/>
      <c r="G15" s="17"/>
      <c r="H15" s="17">
        <v>11304</v>
      </c>
      <c r="I15" s="17">
        <v>52752</v>
      </c>
      <c r="J15" s="16"/>
      <c r="K15" s="16"/>
      <c r="L15" s="17"/>
      <c r="M15" s="28"/>
      <c r="N15" s="28"/>
      <c r="O15" s="28"/>
      <c r="P15" s="28"/>
      <c r="Q15" s="23">
        <v>19000</v>
      </c>
      <c r="R15" s="23">
        <v>7000</v>
      </c>
      <c r="S15" s="23">
        <v>7000</v>
      </c>
      <c r="T15" s="23">
        <v>9000</v>
      </c>
      <c r="U15" s="28"/>
    </row>
    <row r="16" spans="1:21" x14ac:dyDescent="0.3">
      <c r="A16" s="2">
        <v>84018658</v>
      </c>
      <c r="B16" s="8" t="s">
        <v>24</v>
      </c>
      <c r="C16" s="36"/>
      <c r="D16" s="17"/>
      <c r="E16" s="17"/>
      <c r="F16" s="17"/>
      <c r="G16" s="17"/>
      <c r="H16" s="17"/>
      <c r="I16" s="17"/>
      <c r="J16" s="16"/>
      <c r="K16" s="16"/>
      <c r="L16" s="17"/>
      <c r="M16" s="28"/>
      <c r="N16" s="28"/>
      <c r="O16" s="28"/>
      <c r="P16" s="28"/>
      <c r="Q16" s="28"/>
      <c r="R16" s="28"/>
      <c r="S16" s="28"/>
      <c r="T16" s="28"/>
      <c r="U16" s="28"/>
    </row>
    <row r="17" spans="1:21" x14ac:dyDescent="0.3">
      <c r="A17" s="2">
        <v>84030599</v>
      </c>
      <c r="B17" s="8" t="s">
        <v>25</v>
      </c>
      <c r="C17" s="36"/>
      <c r="D17" s="17">
        <v>14340</v>
      </c>
      <c r="E17" s="17"/>
      <c r="F17" s="17"/>
      <c r="G17" s="17"/>
      <c r="H17" s="17"/>
      <c r="I17" s="17"/>
      <c r="J17" s="16"/>
      <c r="K17" s="16"/>
      <c r="L17" s="17"/>
      <c r="M17" s="23">
        <v>7075</v>
      </c>
      <c r="N17" s="28"/>
      <c r="O17" s="28"/>
      <c r="P17" s="28"/>
      <c r="Q17" s="28"/>
      <c r="R17" s="28"/>
      <c r="S17" s="23">
        <v>7075</v>
      </c>
      <c r="T17" s="28"/>
      <c r="U17" s="28"/>
    </row>
    <row r="18" spans="1:21" x14ac:dyDescent="0.3">
      <c r="A18" s="2">
        <v>84018647</v>
      </c>
      <c r="B18" s="8" t="s">
        <v>26</v>
      </c>
      <c r="C18" s="36"/>
      <c r="D18" s="17"/>
      <c r="E18" s="17"/>
      <c r="F18" s="17"/>
      <c r="G18" s="17"/>
      <c r="H18" s="17"/>
      <c r="I18" s="17"/>
      <c r="J18" s="16"/>
      <c r="K18" s="23">
        <v>36</v>
      </c>
      <c r="L18" s="17"/>
      <c r="M18" s="28"/>
      <c r="N18" s="28"/>
      <c r="O18" s="28"/>
      <c r="P18" s="23">
        <v>84</v>
      </c>
      <c r="Q18" s="28"/>
      <c r="R18" s="23">
        <v>48</v>
      </c>
      <c r="S18" s="28"/>
      <c r="T18" s="23">
        <v>60</v>
      </c>
      <c r="U18" s="28"/>
    </row>
    <row r="19" spans="1:21" x14ac:dyDescent="0.3">
      <c r="A19" s="2">
        <v>84030638</v>
      </c>
      <c r="B19" s="8" t="s">
        <v>27</v>
      </c>
      <c r="C19" s="36"/>
      <c r="D19" s="17">
        <v>29680</v>
      </c>
      <c r="E19" s="17"/>
      <c r="F19" s="17"/>
      <c r="G19" s="17"/>
      <c r="H19" s="17">
        <v>17712</v>
      </c>
      <c r="I19" s="17">
        <v>60438</v>
      </c>
      <c r="J19" s="16"/>
      <c r="K19" s="16"/>
      <c r="L19" s="17"/>
      <c r="M19" s="23">
        <v>41093</v>
      </c>
      <c r="N19" s="28"/>
      <c r="O19" s="23">
        <v>41470</v>
      </c>
      <c r="P19" s="28"/>
      <c r="Q19" s="28"/>
      <c r="R19" s="23">
        <v>16588</v>
      </c>
      <c r="S19" s="28"/>
      <c r="T19" s="28"/>
      <c r="U19" s="23">
        <v>50518</v>
      </c>
    </row>
  </sheetData>
  <mergeCells count="1">
    <mergeCell ref="A1:U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86B97-8F29-4A10-821C-1ECA59745F9D}">
  <dimension ref="A1:Z18"/>
  <sheetViews>
    <sheetView workbookViewId="0">
      <pane xSplit="1" topLeftCell="U1" activePane="topRight" state="frozen"/>
      <selection pane="topRight" activeCell="Z1" sqref="Z1"/>
    </sheetView>
  </sheetViews>
  <sheetFormatPr defaultRowHeight="14.4" x14ac:dyDescent="0.3"/>
  <cols>
    <col min="11" max="12" width="10" bestFit="1" customWidth="1"/>
    <col min="16" max="17" width="11.44140625" bestFit="1" customWidth="1"/>
    <col min="18" max="18" width="10" bestFit="1" customWidth="1"/>
    <col min="19" max="19" width="10" customWidth="1"/>
    <col min="24" max="24" width="9.4414062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6">
        <v>10</v>
      </c>
      <c r="I2" s="27">
        <f t="shared" ref="I2:I18" si="0">G2/2</f>
        <v>32.226923076923079</v>
      </c>
      <c r="J2" s="28">
        <f>G2</f>
        <v>64.453846153846158</v>
      </c>
      <c r="K2" s="28">
        <f t="shared" ref="K2:K18" si="1">J2+F2</f>
        <v>187.22307692307692</v>
      </c>
      <c r="L2" s="28">
        <f t="shared" ref="L2:L18" si="2">K2+E2</f>
        <v>224.05384615384614</v>
      </c>
      <c r="M2" s="29">
        <f>'Week 31'!S2</f>
        <v>24</v>
      </c>
      <c r="N2" s="28">
        <v>201</v>
      </c>
      <c r="O2" s="29">
        <f>_xlfn.XLOOKUP(B2,'[2]SALES ORDER'!$B:$B,'[2]SALES ORDER'!$E:$E)</f>
        <v>0</v>
      </c>
      <c r="P2" s="28">
        <f>$J2-'[2]SALES ORDER'!F2</f>
        <v>64.453846153846158</v>
      </c>
      <c r="Q2" s="28">
        <f>$J2-'[2]SALES ORDER'!G2</f>
        <v>64.453846153846158</v>
      </c>
      <c r="R2" s="28">
        <f>M2+N2-O2</f>
        <v>225</v>
      </c>
      <c r="S2" s="29">
        <f>M2+[2]ARRIVI!E2-'[2]SALES ORDER'!E2</f>
        <v>24</v>
      </c>
      <c r="T2" s="30">
        <f>R2/L2</f>
        <v>1.0042228859820785</v>
      </c>
      <c r="U2" s="28"/>
      <c r="V2" s="28"/>
      <c r="W2" s="30"/>
      <c r="X2" s="28"/>
      <c r="Y2" s="29"/>
      <c r="Z2" s="28"/>
    </row>
    <row r="3" spans="1:26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14">
        <v>10</v>
      </c>
      <c r="I3" s="15">
        <f t="shared" si="0"/>
        <v>48.340384615384608</v>
      </c>
      <c r="J3" s="16">
        <f t="shared" ref="J3:J18" si="3">G3</f>
        <v>96.680769230769215</v>
      </c>
      <c r="K3" s="16">
        <f t="shared" si="1"/>
        <v>280.8346153846154</v>
      </c>
      <c r="L3" s="16">
        <f t="shared" si="2"/>
        <v>336.08076923076925</v>
      </c>
      <c r="M3" s="29">
        <f>'Week 31'!S3</f>
        <v>12</v>
      </c>
      <c r="N3" s="28">
        <v>325</v>
      </c>
      <c r="O3" s="29">
        <f>_xlfn.XLOOKUP(B3,'[2]SALES ORDER'!$B:$B,'[2]SALES ORDER'!$E:$E)</f>
        <v>0</v>
      </c>
      <c r="P3" s="28">
        <f>$J3-'[2]SALES ORDER'!F3</f>
        <v>96.680769230769215</v>
      </c>
      <c r="Q3" s="28">
        <f>$J3-'[2]SALES ORDER'!G3</f>
        <v>96.680769230769215</v>
      </c>
      <c r="R3" s="16">
        <f t="shared" ref="R3:R18" si="4">M3+N3-O3</f>
        <v>337</v>
      </c>
      <c r="S3" s="29">
        <f>M3+[2]ARRIVI!E3-'[2]SALES ORDER'!E3</f>
        <v>12</v>
      </c>
      <c r="T3" s="18">
        <f t="shared" ref="T3:T18" si="5">R3/L3</f>
        <v>1.0027351483732161</v>
      </c>
      <c r="U3" s="16"/>
      <c r="V3" s="16"/>
      <c r="W3" s="16"/>
      <c r="X3" s="16"/>
      <c r="Y3" s="17"/>
      <c r="Z3" s="16"/>
    </row>
    <row r="4" spans="1:26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14">
        <v>10</v>
      </c>
      <c r="I4" s="15">
        <f t="shared" si="0"/>
        <v>16.113461538461539</v>
      </c>
      <c r="J4" s="16">
        <f t="shared" si="3"/>
        <v>32.226923076923079</v>
      </c>
      <c r="K4" s="16">
        <f t="shared" si="1"/>
        <v>93.611538461538458</v>
      </c>
      <c r="L4" s="16">
        <f t="shared" si="2"/>
        <v>112.02692307692307</v>
      </c>
      <c r="M4" s="29">
        <f>'Week 31'!S4</f>
        <v>18</v>
      </c>
      <c r="N4" s="28">
        <v>95</v>
      </c>
      <c r="O4" s="29">
        <f>_xlfn.XLOOKUP(B4,'[2]SALES ORDER'!$B:$B,'[2]SALES ORDER'!$E:$E)</f>
        <v>0</v>
      </c>
      <c r="P4" s="28">
        <f>$J4-'[2]SALES ORDER'!F4</f>
        <v>32.226923076923079</v>
      </c>
      <c r="Q4" s="28">
        <f>$J4-'[2]SALES ORDER'!G4</f>
        <v>32.226923076923079</v>
      </c>
      <c r="R4" s="16">
        <f t="shared" si="4"/>
        <v>113</v>
      </c>
      <c r="S4" s="29">
        <f>M4+[2]ARRIVI!E4-'[2]SALES ORDER'!E4</f>
        <v>18</v>
      </c>
      <c r="T4" s="18">
        <f t="shared" si="5"/>
        <v>1.0086860988086657</v>
      </c>
      <c r="U4" s="16"/>
      <c r="V4" s="16"/>
      <c r="W4" s="16"/>
      <c r="X4" s="16"/>
      <c r="Y4" s="17"/>
      <c r="Z4" s="16"/>
    </row>
    <row r="5" spans="1:26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14">
        <v>10</v>
      </c>
      <c r="I5" s="15">
        <f t="shared" si="0"/>
        <v>16.113461538461539</v>
      </c>
      <c r="J5" s="16">
        <f t="shared" si="3"/>
        <v>32.226923076923079</v>
      </c>
      <c r="K5" s="16">
        <f t="shared" si="1"/>
        <v>93.611538461538458</v>
      </c>
      <c r="L5" s="16">
        <f t="shared" si="2"/>
        <v>112.02692307692307</v>
      </c>
      <c r="M5" s="29">
        <f>'Week 31'!S5</f>
        <v>18</v>
      </c>
      <c r="N5" s="28">
        <v>95</v>
      </c>
      <c r="O5" s="29">
        <f>_xlfn.XLOOKUP(B5,'[2]SALES ORDER'!$B:$B,'[2]SALES ORDER'!$E:$E)</f>
        <v>0</v>
      </c>
      <c r="P5" s="28">
        <f>$J5-'[2]SALES ORDER'!F5</f>
        <v>32.226923076923079</v>
      </c>
      <c r="Q5" s="28">
        <f>$J5-'[2]SALES ORDER'!G5</f>
        <v>32.226923076923079</v>
      </c>
      <c r="R5" s="16">
        <f t="shared" si="4"/>
        <v>113</v>
      </c>
      <c r="S5" s="29">
        <f>M5+[2]ARRIVI!E5-'[2]SALES ORDER'!E5</f>
        <v>18</v>
      </c>
      <c r="T5" s="18">
        <f t="shared" si="5"/>
        <v>1.0086860988086657</v>
      </c>
      <c r="U5" s="16"/>
      <c r="V5" s="16"/>
      <c r="W5" s="16"/>
      <c r="X5" s="16"/>
      <c r="Y5" s="17"/>
      <c r="Z5" s="16"/>
    </row>
    <row r="6" spans="1:26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1">
        <v>10</v>
      </c>
      <c r="I6" s="22">
        <f t="shared" si="0"/>
        <v>16.113461538461539</v>
      </c>
      <c r="J6" s="23">
        <f t="shared" si="3"/>
        <v>32.226923076923079</v>
      </c>
      <c r="K6" s="23">
        <f t="shared" si="1"/>
        <v>93.611538461538458</v>
      </c>
      <c r="L6" s="23">
        <f t="shared" si="2"/>
        <v>112.02692307692307</v>
      </c>
      <c r="M6" s="24">
        <f>'Week 31'!S6</f>
        <v>18</v>
      </c>
      <c r="N6" s="24">
        <v>79</v>
      </c>
      <c r="O6" s="24">
        <f>_xlfn.XLOOKUP(B6,'[2]SALES ORDER'!$B:$B,'[2]SALES ORDER'!$E:$E)</f>
        <v>0</v>
      </c>
      <c r="P6" s="23">
        <f>$J6-'[2]SALES ORDER'!F6</f>
        <v>32.226923076923079</v>
      </c>
      <c r="Q6" s="23">
        <f>$J6-'[2]SALES ORDER'!G6</f>
        <v>32.226923076923079</v>
      </c>
      <c r="R6" s="23">
        <f t="shared" si="4"/>
        <v>97</v>
      </c>
      <c r="S6" s="24">
        <f>M6+[2]ARRIVI!E6-'[2]SALES ORDER'!E6</f>
        <v>18</v>
      </c>
      <c r="T6" s="25">
        <f t="shared" si="5"/>
        <v>0.86586328835788107</v>
      </c>
      <c r="U6" s="23">
        <f>L6-R6</f>
        <v>15.026923076923069</v>
      </c>
      <c r="V6" s="23">
        <v>16</v>
      </c>
      <c r="W6" s="23">
        <f>U6/V6</f>
        <v>0.9391826923076918</v>
      </c>
      <c r="X6" s="23" t="s">
        <v>44</v>
      </c>
      <c r="Y6" s="24">
        <v>30</v>
      </c>
      <c r="Z6" s="23" t="s">
        <v>45</v>
      </c>
    </row>
    <row r="7" spans="1:26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14">
        <v>10</v>
      </c>
      <c r="I7" s="15">
        <f t="shared" si="0"/>
        <v>32.226923076923079</v>
      </c>
      <c r="J7" s="16">
        <f t="shared" si="3"/>
        <v>64.453846153846158</v>
      </c>
      <c r="K7" s="16">
        <f t="shared" si="1"/>
        <v>187.22307692307692</v>
      </c>
      <c r="L7" s="16">
        <f t="shared" si="2"/>
        <v>224.05384615384614</v>
      </c>
      <c r="M7" s="29">
        <f>'Week 31'!S7</f>
        <v>44</v>
      </c>
      <c r="N7" s="28">
        <v>181</v>
      </c>
      <c r="O7" s="29">
        <f>_xlfn.XLOOKUP(B7,'[2]SALES ORDER'!$B:$B,'[2]SALES ORDER'!$E:$E)</f>
        <v>0</v>
      </c>
      <c r="P7" s="28">
        <f>$J7-'[2]SALES ORDER'!F7</f>
        <v>64.453846153846158</v>
      </c>
      <c r="Q7" s="28">
        <f>$J7-'[2]SALES ORDER'!G7</f>
        <v>64.453846153846158</v>
      </c>
      <c r="R7" s="16">
        <f t="shared" si="4"/>
        <v>225</v>
      </c>
      <c r="S7" s="29">
        <f>M7+[2]ARRIVI!E7-'[2]SALES ORDER'!E7</f>
        <v>44</v>
      </c>
      <c r="T7" s="18">
        <f t="shared" si="5"/>
        <v>1.0042228859820785</v>
      </c>
      <c r="U7" s="28"/>
      <c r="V7" s="16"/>
      <c r="W7" s="28"/>
      <c r="X7" s="16"/>
      <c r="Y7" s="17"/>
      <c r="Z7" s="16"/>
    </row>
    <row r="8" spans="1:26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1">
        <v>10</v>
      </c>
      <c r="I8" s="22">
        <f t="shared" si="0"/>
        <v>8.0567307692307697</v>
      </c>
      <c r="J8" s="23">
        <f t="shared" si="3"/>
        <v>16.113461538461539</v>
      </c>
      <c r="K8" s="23">
        <f t="shared" si="1"/>
        <v>46.805769230769229</v>
      </c>
      <c r="L8" s="23">
        <f t="shared" si="2"/>
        <v>56.013461538461534</v>
      </c>
      <c r="M8" s="24">
        <f>'Week 31'!S8</f>
        <v>9</v>
      </c>
      <c r="N8" s="24">
        <v>41</v>
      </c>
      <c r="O8" s="24">
        <f>_xlfn.XLOOKUP(B8,'[2]SALES ORDER'!$B:$B,'[2]SALES ORDER'!$E:$E)</f>
        <v>0</v>
      </c>
      <c r="P8" s="23">
        <f>$J8-'[2]SALES ORDER'!F8</f>
        <v>16.113461538461539</v>
      </c>
      <c r="Q8" s="23">
        <f>$J8-'[2]SALES ORDER'!G8</f>
        <v>16.113461538461539</v>
      </c>
      <c r="R8" s="23">
        <f t="shared" si="4"/>
        <v>50</v>
      </c>
      <c r="S8" s="24">
        <f>M8+[2]ARRIVI!E8-'[2]SALES ORDER'!E8</f>
        <v>9</v>
      </c>
      <c r="T8" s="25">
        <f t="shared" si="5"/>
        <v>0.89264256531740316</v>
      </c>
      <c r="U8" s="23">
        <f t="shared" ref="U8:U17" si="6">L8-R8</f>
        <v>6.0134615384615344</v>
      </c>
      <c r="V8" s="23">
        <v>7</v>
      </c>
      <c r="W8" s="23">
        <f t="shared" ref="W8:W17" si="7">U8/V8</f>
        <v>0.85906593406593346</v>
      </c>
      <c r="X8" s="23" t="s">
        <v>44</v>
      </c>
      <c r="Y8" s="24">
        <v>30</v>
      </c>
      <c r="Z8" s="23" t="s">
        <v>45</v>
      </c>
    </row>
    <row r="9" spans="1:26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14">
        <v>10</v>
      </c>
      <c r="I9" s="15">
        <f t="shared" si="0"/>
        <v>64.453846153846158</v>
      </c>
      <c r="J9" s="16">
        <f t="shared" si="3"/>
        <v>128.90769230769232</v>
      </c>
      <c r="K9" s="16">
        <f t="shared" si="1"/>
        <v>374.44615384615383</v>
      </c>
      <c r="L9" s="16">
        <f t="shared" si="2"/>
        <v>448.10769230769228</v>
      </c>
      <c r="M9" s="29">
        <f>'Week 31'!S9</f>
        <v>6</v>
      </c>
      <c r="N9" s="28">
        <v>443</v>
      </c>
      <c r="O9" s="29">
        <f>_xlfn.XLOOKUP(B9,'[2]SALES ORDER'!$B:$B,'[2]SALES ORDER'!$E:$E)</f>
        <v>0</v>
      </c>
      <c r="P9" s="28">
        <f>$J9-'[2]SALES ORDER'!F9</f>
        <v>128.90769230769232</v>
      </c>
      <c r="Q9" s="28">
        <f>$J9-'[2]SALES ORDER'!G9</f>
        <v>128.90769230769232</v>
      </c>
      <c r="R9" s="16">
        <f t="shared" si="4"/>
        <v>449</v>
      </c>
      <c r="S9" s="29">
        <f>M9+[2]ARRIVI!E9-'[2]SALES ORDER'!E9</f>
        <v>6</v>
      </c>
      <c r="T9" s="18">
        <f t="shared" si="5"/>
        <v>1.0019912795687851</v>
      </c>
      <c r="U9" s="28"/>
      <c r="V9" s="16"/>
      <c r="W9" s="28"/>
      <c r="X9" s="16"/>
      <c r="Y9" s="17"/>
      <c r="Z9" s="16"/>
    </row>
    <row r="10" spans="1:26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14">
        <v>10</v>
      </c>
      <c r="I10" s="15">
        <f t="shared" si="0"/>
        <v>16.113461538461539</v>
      </c>
      <c r="J10" s="16">
        <f t="shared" si="3"/>
        <v>32.226923076923079</v>
      </c>
      <c r="K10" s="16">
        <f t="shared" si="1"/>
        <v>93.611538461538458</v>
      </c>
      <c r="L10" s="16">
        <f t="shared" si="2"/>
        <v>112.02692307692307</v>
      </c>
      <c r="M10" s="29">
        <f>'Week 31'!S10</f>
        <v>37</v>
      </c>
      <c r="N10" s="17">
        <v>89</v>
      </c>
      <c r="O10" s="29">
        <f>_xlfn.XLOOKUP(B10,'[2]SALES ORDER'!$B:$B,'[2]SALES ORDER'!$E:$E)</f>
        <v>0</v>
      </c>
      <c r="P10" s="28">
        <f>$J10-'[2]SALES ORDER'!F10</f>
        <v>32.226923076923079</v>
      </c>
      <c r="Q10" s="28">
        <f>$J10-'[2]SALES ORDER'!G10</f>
        <v>32.226923076923079</v>
      </c>
      <c r="R10" s="16">
        <f t="shared" si="4"/>
        <v>126</v>
      </c>
      <c r="S10" s="29">
        <f>M10+[2]ARRIVI!E10-'[2]SALES ORDER'!E10</f>
        <v>37</v>
      </c>
      <c r="T10" s="18">
        <f t="shared" si="5"/>
        <v>1.1247296322999281</v>
      </c>
      <c r="U10" s="28"/>
      <c r="V10" s="16"/>
      <c r="W10" s="28"/>
      <c r="X10" s="16"/>
      <c r="Y10" s="17"/>
      <c r="Z10" s="16"/>
    </row>
    <row r="11" spans="1:26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14">
        <v>10</v>
      </c>
      <c r="I11" s="15">
        <f t="shared" si="0"/>
        <v>16.113461538461539</v>
      </c>
      <c r="J11" s="16">
        <f t="shared" si="3"/>
        <v>32.226923076923079</v>
      </c>
      <c r="K11" s="16">
        <f t="shared" si="1"/>
        <v>93.611538461538458</v>
      </c>
      <c r="L11" s="16">
        <f t="shared" si="2"/>
        <v>112.02692307692307</v>
      </c>
      <c r="M11" s="29">
        <f>'Week 31'!S11</f>
        <v>17</v>
      </c>
      <c r="N11" s="17">
        <v>94</v>
      </c>
      <c r="O11" s="29">
        <f>_xlfn.XLOOKUP(B11,'[2]SALES ORDER'!$B:$B,'[2]SALES ORDER'!$E:$E)</f>
        <v>0</v>
      </c>
      <c r="P11" s="28">
        <f>$J11-'[2]SALES ORDER'!F11</f>
        <v>32.226923076923079</v>
      </c>
      <c r="Q11" s="28">
        <f>$J11-'[2]SALES ORDER'!G11</f>
        <v>32.226923076923079</v>
      </c>
      <c r="R11" s="16">
        <f t="shared" si="4"/>
        <v>111</v>
      </c>
      <c r="S11" s="29">
        <f>M11+[2]ARRIVI!E11-'[2]SALES ORDER'!E11</f>
        <v>17</v>
      </c>
      <c r="T11" s="18">
        <f t="shared" si="5"/>
        <v>0.99083324750231749</v>
      </c>
      <c r="U11" s="28"/>
      <c r="V11" s="16"/>
      <c r="W11" s="28"/>
      <c r="X11" s="16"/>
      <c r="Y11" s="17"/>
      <c r="Z11" s="16"/>
    </row>
    <row r="12" spans="1:26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14">
        <v>10</v>
      </c>
      <c r="I12" s="15">
        <f t="shared" si="0"/>
        <v>48.340384615384608</v>
      </c>
      <c r="J12" s="16">
        <f t="shared" si="3"/>
        <v>96.680769230769215</v>
      </c>
      <c r="K12" s="16">
        <f t="shared" si="1"/>
        <v>280.8346153846154</v>
      </c>
      <c r="L12" s="16">
        <f t="shared" si="2"/>
        <v>336.08076923076925</v>
      </c>
      <c r="M12" s="29">
        <f>'Week 31'!S12</f>
        <v>30</v>
      </c>
      <c r="N12" s="28">
        <v>307</v>
      </c>
      <c r="O12" s="29">
        <f>_xlfn.XLOOKUP(B12,'[2]SALES ORDER'!$B:$B,'[2]SALES ORDER'!$E:$E)</f>
        <v>0</v>
      </c>
      <c r="P12" s="28">
        <f>$J12-'[2]SALES ORDER'!F12</f>
        <v>96.680769230769215</v>
      </c>
      <c r="Q12" s="28">
        <f>$J12-'[2]SALES ORDER'!G12</f>
        <v>96.680769230769215</v>
      </c>
      <c r="R12" s="16">
        <f t="shared" si="4"/>
        <v>337</v>
      </c>
      <c r="S12" s="29">
        <f>M12+[2]ARRIVI!E12-'[2]SALES ORDER'!E12</f>
        <v>30</v>
      </c>
      <c r="T12" s="18">
        <f t="shared" si="5"/>
        <v>1.0027351483732161</v>
      </c>
      <c r="U12" s="28"/>
      <c r="V12" s="16"/>
      <c r="W12" s="28"/>
      <c r="X12" s="16"/>
      <c r="Y12" s="17"/>
      <c r="Z12" s="16"/>
    </row>
    <row r="13" spans="1:26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14">
        <v>10</v>
      </c>
      <c r="I13" s="15">
        <f t="shared" si="0"/>
        <v>10175.359269230768</v>
      </c>
      <c r="J13" s="16">
        <f t="shared" si="3"/>
        <v>20350.718538461537</v>
      </c>
      <c r="K13" s="16">
        <f t="shared" si="1"/>
        <v>40701.437076923074</v>
      </c>
      <c r="L13" s="16">
        <f t="shared" si="2"/>
        <v>56982.011907692307</v>
      </c>
      <c r="M13" s="29">
        <f>'Week 31'!S13</f>
        <v>47808.800999999898</v>
      </c>
      <c r="N13" s="17">
        <v>9537</v>
      </c>
      <c r="O13" s="29">
        <f>_xlfn.XLOOKUP(B13,'[2]SALES ORDER'!$B:$B,'[2]SALES ORDER'!$E:$E)</f>
        <v>2167</v>
      </c>
      <c r="P13" s="28">
        <f>$J13-'[2]SALES ORDER'!F13</f>
        <v>12980.718538461537</v>
      </c>
      <c r="Q13" s="28">
        <f>$J13-'[2]SALES ORDER'!G13</f>
        <v>18901.718538461537</v>
      </c>
      <c r="R13" s="16">
        <f t="shared" si="4"/>
        <v>55178.800999999898</v>
      </c>
      <c r="S13" s="29">
        <f>M13+[2]ARRIVI!E13-'[2]SALES ORDER'!E13</f>
        <v>45641.800999999898</v>
      </c>
      <c r="T13" s="18">
        <f t="shared" si="5"/>
        <v>0.96835473428678664</v>
      </c>
      <c r="U13" s="28"/>
      <c r="V13" s="16"/>
      <c r="W13" s="28"/>
      <c r="X13" s="16"/>
      <c r="Y13" s="17"/>
      <c r="Z13" s="16"/>
    </row>
    <row r="14" spans="1:26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14">
        <v>10</v>
      </c>
      <c r="I14" s="15">
        <f t="shared" si="0"/>
        <v>7323.7448509615397</v>
      </c>
      <c r="J14" s="16">
        <f t="shared" si="3"/>
        <v>14647.489701923079</v>
      </c>
      <c r="K14" s="16">
        <f t="shared" si="1"/>
        <v>31387.477932692316</v>
      </c>
      <c r="L14" s="16">
        <f t="shared" si="2"/>
        <v>43105.469694230778</v>
      </c>
      <c r="M14" s="29">
        <f>'Week 31'!S14</f>
        <v>44205.271999999903</v>
      </c>
      <c r="N14" s="17">
        <v>10333</v>
      </c>
      <c r="O14" s="29">
        <f>_xlfn.XLOOKUP(B14,'[2]SALES ORDER'!$B:$B,'[2]SALES ORDER'!$E:$E)</f>
        <v>2147</v>
      </c>
      <c r="P14" s="28">
        <f>$J14-'[2]SALES ORDER'!F14</f>
        <v>6461.4897019230793</v>
      </c>
      <c r="Q14" s="28">
        <f>$J14-'[2]SALES ORDER'!G14</f>
        <v>14647.489701923079</v>
      </c>
      <c r="R14" s="16">
        <f t="shared" si="4"/>
        <v>52391.271999999903</v>
      </c>
      <c r="S14" s="29">
        <f>M14+[2]ARRIVI!E14-'[2]SALES ORDER'!E14</f>
        <v>42058.271999999903</v>
      </c>
      <c r="T14" s="18">
        <f t="shared" si="5"/>
        <v>1.2154205109383585</v>
      </c>
      <c r="U14" s="28"/>
      <c r="V14" s="16"/>
      <c r="W14" s="28"/>
      <c r="X14" s="16"/>
      <c r="Y14" s="17"/>
      <c r="Z14" s="16"/>
    </row>
    <row r="15" spans="1:26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14">
        <v>10</v>
      </c>
      <c r="I15" s="15">
        <f t="shared" si="0"/>
        <v>74.958668750000001</v>
      </c>
      <c r="J15" s="16">
        <f t="shared" si="3"/>
        <v>149.9173375</v>
      </c>
      <c r="K15" s="16">
        <f t="shared" si="1"/>
        <v>435.47417083333335</v>
      </c>
      <c r="L15" s="16">
        <f t="shared" si="2"/>
        <v>521.14122083333336</v>
      </c>
      <c r="M15" s="29">
        <f>'Week 31'!S15</f>
        <v>963.04499999999905</v>
      </c>
      <c r="N15" s="17">
        <f>_xlfn.XLOOKUP(B15,'[2]ON-ORDER'!$B:$B,'[2]ON-ORDER'!$C:$C)</f>
        <v>0</v>
      </c>
      <c r="O15" s="29">
        <f>_xlfn.XLOOKUP(B15,'[2]SALES ORDER'!$B:$B,'[2]SALES ORDER'!$E:$E)</f>
        <v>31</v>
      </c>
      <c r="P15" s="28">
        <f>$J15-'[2]SALES ORDER'!F15</f>
        <v>149.9173375</v>
      </c>
      <c r="Q15" s="28">
        <f>$J15-'[2]SALES ORDER'!G15</f>
        <v>149.9173375</v>
      </c>
      <c r="R15" s="16">
        <f t="shared" si="4"/>
        <v>932.04499999999905</v>
      </c>
      <c r="S15" s="29">
        <f>M15+[2]ARRIVI!E15-'[2]SALES ORDER'!E15</f>
        <v>932.04499999999905</v>
      </c>
      <c r="T15" s="18">
        <f t="shared" si="5"/>
        <v>1.7884691571885409</v>
      </c>
      <c r="U15" s="28"/>
      <c r="V15" s="16"/>
      <c r="W15" s="28"/>
      <c r="X15" s="16"/>
      <c r="Y15" s="17"/>
      <c r="Z15" s="16"/>
    </row>
    <row r="16" spans="1:26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14">
        <v>10</v>
      </c>
      <c r="I16" s="15">
        <f t="shared" si="0"/>
        <v>6190.625</v>
      </c>
      <c r="J16" s="16">
        <f t="shared" si="3"/>
        <v>12381.25</v>
      </c>
      <c r="K16" s="16">
        <f t="shared" si="1"/>
        <v>16871.43609090909</v>
      </c>
      <c r="L16" s="16">
        <f t="shared" si="2"/>
        <v>23946.43609090909</v>
      </c>
      <c r="M16" s="29">
        <f>'Week 31'!S16</f>
        <v>15245.201999999999</v>
      </c>
      <c r="N16" s="17">
        <f>_xlfn.XLOOKUP(B16,'[2]ON-ORDER'!$B:$B,'[2]ON-ORDER'!$C:$C)</f>
        <v>14340</v>
      </c>
      <c r="O16" s="29">
        <f>_xlfn.XLOOKUP(B16,'[2]SALES ORDER'!$B:$B,'[2]SALES ORDER'!$E:$E)</f>
        <v>0</v>
      </c>
      <c r="P16" s="28">
        <f>$J16-'[2]SALES ORDER'!F16</f>
        <v>12381.25</v>
      </c>
      <c r="Q16" s="28">
        <f>$J16-'[2]SALES ORDER'!G16</f>
        <v>11865.25</v>
      </c>
      <c r="R16" s="16">
        <f t="shared" si="4"/>
        <v>29585.201999999997</v>
      </c>
      <c r="S16" s="29">
        <f>M16+[2]ARRIVI!E16-'[2]SALES ORDER'!E16</f>
        <v>15245.201999999999</v>
      </c>
      <c r="T16" s="18">
        <f t="shared" si="5"/>
        <v>1.2354741176383897</v>
      </c>
      <c r="U16" s="28"/>
      <c r="V16" s="16"/>
      <c r="W16" s="28"/>
      <c r="X16" s="16"/>
      <c r="Y16" s="17"/>
      <c r="Z16" s="16"/>
    </row>
    <row r="17" spans="1:26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1">
        <v>10</v>
      </c>
      <c r="I17" s="22">
        <f t="shared" si="0"/>
        <v>41.926850000000002</v>
      </c>
      <c r="J17" s="23">
        <f t="shared" si="3"/>
        <v>83.853700000000003</v>
      </c>
      <c r="K17" s="23">
        <f t="shared" si="1"/>
        <v>243.57503333333332</v>
      </c>
      <c r="L17" s="23">
        <f t="shared" si="2"/>
        <v>291.4914333333333</v>
      </c>
      <c r="M17" s="24">
        <f>'Week 31'!S17</f>
        <v>281.51999999999902</v>
      </c>
      <c r="N17" s="24">
        <f>_xlfn.XLOOKUP(B17,'[2]ON-ORDER'!$B:$B,'[2]ON-ORDER'!$C:$C)</f>
        <v>0</v>
      </c>
      <c r="O17" s="24">
        <f>_xlfn.XLOOKUP(B17,'[2]SALES ORDER'!$B:$B,'[2]SALES ORDER'!$E:$E)</f>
        <v>17</v>
      </c>
      <c r="P17" s="23">
        <f>$J17-'[2]SALES ORDER'!F17</f>
        <v>83.853700000000003</v>
      </c>
      <c r="Q17" s="23">
        <f>$J17-'[2]SALES ORDER'!G17</f>
        <v>83.853700000000003</v>
      </c>
      <c r="R17" s="23">
        <f t="shared" si="4"/>
        <v>264.51999999999902</v>
      </c>
      <c r="S17" s="24">
        <f>M17+[2]ARRIVI!E17-'[2]SALES ORDER'!E17</f>
        <v>264.51999999999902</v>
      </c>
      <c r="T17" s="25">
        <f t="shared" si="5"/>
        <v>0.90747092281613895</v>
      </c>
      <c r="U17" s="23">
        <f t="shared" si="6"/>
        <v>26.971433333334289</v>
      </c>
      <c r="V17" s="23">
        <v>36</v>
      </c>
      <c r="W17" s="23">
        <f t="shared" si="7"/>
        <v>0.74920648148150804</v>
      </c>
      <c r="X17" s="23" t="s">
        <v>44</v>
      </c>
      <c r="Y17" s="24">
        <v>30</v>
      </c>
      <c r="Z17" s="23" t="s">
        <v>45</v>
      </c>
    </row>
    <row r="18" spans="1:26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14">
        <v>10</v>
      </c>
      <c r="I18" s="15">
        <f t="shared" si="0"/>
        <v>26182.765612499996</v>
      </c>
      <c r="J18" s="16">
        <f t="shared" si="3"/>
        <v>52365.531224999992</v>
      </c>
      <c r="K18" s="16">
        <f t="shared" si="1"/>
        <v>152109.40022499999</v>
      </c>
      <c r="L18" s="16">
        <f t="shared" si="2"/>
        <v>182032.560925</v>
      </c>
      <c r="M18" s="29">
        <f>'Week 31'!S18</f>
        <v>110918.5979999999</v>
      </c>
      <c r="N18" s="17">
        <f>_xlfn.XLOOKUP(B18,'[2]ON-ORDER'!$B:$B,'[2]ON-ORDER'!$C:$C)</f>
        <v>107830</v>
      </c>
      <c r="O18" s="29">
        <f>_xlfn.XLOOKUP(B18,'[2]SALES ORDER'!$B:$B,'[2]SALES ORDER'!$E:$E)</f>
        <v>6451</v>
      </c>
      <c r="P18" s="28">
        <f>$J18-'[2]SALES ORDER'!F18</f>
        <v>46484.531224999992</v>
      </c>
      <c r="Q18" s="28">
        <f>$J18-'[2]SALES ORDER'!G18</f>
        <v>44136.531224999992</v>
      </c>
      <c r="R18" s="16">
        <f t="shared" si="4"/>
        <v>212297.59799999988</v>
      </c>
      <c r="S18" s="29">
        <f>M18+[2]ARRIVI!E18-'[2]SALES ORDER'!E18</f>
        <v>104467.5979999999</v>
      </c>
      <c r="T18" s="18">
        <f t="shared" si="5"/>
        <v>1.1662616672600101</v>
      </c>
      <c r="U18" s="16"/>
      <c r="V18" s="16"/>
      <c r="W18" s="16"/>
      <c r="X18" s="16"/>
      <c r="Y18" s="17"/>
      <c r="Z18" s="16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A03DE-EE2A-4F91-8D23-F3C0DF1E4A6D}">
  <dimension ref="A1:AA19"/>
  <sheetViews>
    <sheetView topLeftCell="E1" workbookViewId="0">
      <selection activeCell="M17" sqref="M17"/>
    </sheetView>
  </sheetViews>
  <sheetFormatPr defaultRowHeight="14.4" x14ac:dyDescent="0.3"/>
  <cols>
    <col min="3" max="3" width="11.6640625" bestFit="1" customWidth="1"/>
    <col min="26" max="26" width="10" bestFit="1" customWidth="1"/>
  </cols>
  <sheetData>
    <row r="1" spans="1:27" ht="23.4" x14ac:dyDescent="0.45">
      <c r="A1" s="41" t="s">
        <v>65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</row>
    <row r="2" spans="1:27" x14ac:dyDescent="0.3">
      <c r="A2" s="1" t="s">
        <v>0</v>
      </c>
      <c r="B2" s="1" t="s">
        <v>28</v>
      </c>
      <c r="C2" s="35" t="s">
        <v>46</v>
      </c>
      <c r="D2" s="35" t="s">
        <v>47</v>
      </c>
      <c r="E2" s="35" t="s">
        <v>48</v>
      </c>
      <c r="F2" s="35" t="s">
        <v>49</v>
      </c>
      <c r="G2" s="35" t="s">
        <v>50</v>
      </c>
      <c r="H2" s="35" t="s">
        <v>51</v>
      </c>
      <c r="I2" s="35" t="s">
        <v>52</v>
      </c>
      <c r="J2" s="35" t="s">
        <v>53</v>
      </c>
      <c r="K2" s="35" t="s">
        <v>54</v>
      </c>
      <c r="L2" s="35" t="s">
        <v>55</v>
      </c>
      <c r="M2" s="35" t="s">
        <v>56</v>
      </c>
      <c r="N2" s="35" t="s">
        <v>57</v>
      </c>
      <c r="O2" s="35" t="s">
        <v>58</v>
      </c>
      <c r="P2" s="35" t="s">
        <v>59</v>
      </c>
      <c r="Q2" s="35" t="s">
        <v>60</v>
      </c>
      <c r="R2" s="35" t="s">
        <v>61</v>
      </c>
      <c r="S2" s="35" t="s">
        <v>62</v>
      </c>
      <c r="T2" s="35" t="s">
        <v>63</v>
      </c>
      <c r="U2" s="35" t="s">
        <v>64</v>
      </c>
      <c r="V2" s="40" t="s">
        <v>79</v>
      </c>
      <c r="W2" s="40" t="s">
        <v>80</v>
      </c>
      <c r="X2" s="40" t="s">
        <v>81</v>
      </c>
      <c r="Y2" s="40" t="s">
        <v>82</v>
      </c>
      <c r="Z2" s="40" t="s">
        <v>83</v>
      </c>
      <c r="AA2" s="40" t="s">
        <v>84</v>
      </c>
    </row>
    <row r="3" spans="1:27" x14ac:dyDescent="0.3">
      <c r="A3" s="2">
        <v>84025612</v>
      </c>
      <c r="B3" s="8" t="s">
        <v>11</v>
      </c>
      <c r="C3" s="36"/>
      <c r="D3" s="17">
        <v>40</v>
      </c>
      <c r="E3" s="17">
        <v>0</v>
      </c>
      <c r="F3" s="17">
        <v>0</v>
      </c>
      <c r="G3" s="17">
        <v>0</v>
      </c>
      <c r="H3" s="17">
        <v>32</v>
      </c>
      <c r="I3" s="17">
        <v>24</v>
      </c>
      <c r="J3" s="23">
        <v>122</v>
      </c>
      <c r="K3" s="28"/>
      <c r="L3" s="17"/>
      <c r="M3" s="28"/>
      <c r="N3" s="28"/>
      <c r="O3" s="28"/>
      <c r="P3" s="23">
        <v>80</v>
      </c>
      <c r="Q3" s="28"/>
      <c r="R3" s="23">
        <v>52</v>
      </c>
      <c r="S3" s="28"/>
      <c r="T3" s="23">
        <v>36</v>
      </c>
      <c r="U3" s="23">
        <v>46</v>
      </c>
      <c r="V3" s="23">
        <v>23</v>
      </c>
      <c r="W3" s="28"/>
      <c r="X3" s="28"/>
      <c r="Y3" s="28"/>
      <c r="Z3" s="28"/>
      <c r="AA3" s="28"/>
    </row>
    <row r="4" spans="1:27" x14ac:dyDescent="0.3">
      <c r="A4" s="2">
        <v>84025606</v>
      </c>
      <c r="B4" s="8" t="s">
        <v>12</v>
      </c>
      <c r="C4" s="36"/>
      <c r="D4" s="17">
        <v>60</v>
      </c>
      <c r="E4" s="17">
        <v>0</v>
      </c>
      <c r="F4" s="17">
        <v>0</v>
      </c>
      <c r="G4" s="17">
        <v>0</v>
      </c>
      <c r="H4" s="17">
        <v>48</v>
      </c>
      <c r="I4" s="17">
        <v>36</v>
      </c>
      <c r="J4" s="23">
        <v>191</v>
      </c>
      <c r="K4" s="16"/>
      <c r="L4" s="17"/>
      <c r="M4" s="16"/>
      <c r="N4" s="23">
        <v>66</v>
      </c>
      <c r="O4" s="28"/>
      <c r="P4" s="23">
        <v>54</v>
      </c>
      <c r="Q4" s="28"/>
      <c r="R4" s="23">
        <v>78</v>
      </c>
      <c r="S4" s="28"/>
      <c r="T4" s="23">
        <v>55</v>
      </c>
      <c r="U4" s="23">
        <v>69</v>
      </c>
      <c r="V4" s="23">
        <v>34</v>
      </c>
      <c r="W4" s="28"/>
      <c r="X4" s="28"/>
      <c r="Y4" s="28"/>
      <c r="Z4" s="28"/>
      <c r="AA4" s="28"/>
    </row>
    <row r="5" spans="1:27" x14ac:dyDescent="0.3">
      <c r="A5" s="2">
        <v>84025607</v>
      </c>
      <c r="B5" s="8" t="s">
        <v>13</v>
      </c>
      <c r="C5" s="36"/>
      <c r="D5" s="17">
        <v>20</v>
      </c>
      <c r="E5" s="17">
        <v>0</v>
      </c>
      <c r="F5" s="17">
        <v>0</v>
      </c>
      <c r="G5" s="17">
        <v>0</v>
      </c>
      <c r="H5" s="17">
        <v>16</v>
      </c>
      <c r="I5" s="17">
        <v>12</v>
      </c>
      <c r="J5" s="23">
        <v>27</v>
      </c>
      <c r="K5" s="16"/>
      <c r="L5" s="17"/>
      <c r="M5" s="16"/>
      <c r="N5" s="16"/>
      <c r="O5" s="28"/>
      <c r="P5" s="23">
        <v>40</v>
      </c>
      <c r="Q5" s="28"/>
      <c r="R5" s="23">
        <v>26</v>
      </c>
      <c r="S5" s="28"/>
      <c r="T5" s="23">
        <v>18</v>
      </c>
      <c r="U5" s="23">
        <v>23</v>
      </c>
      <c r="V5" s="23">
        <v>11</v>
      </c>
      <c r="W5" s="23">
        <v>23</v>
      </c>
      <c r="X5" s="28"/>
      <c r="Y5" s="23">
        <v>25</v>
      </c>
      <c r="Z5" s="28"/>
      <c r="AA5" s="23">
        <v>42</v>
      </c>
    </row>
    <row r="6" spans="1:27" x14ac:dyDescent="0.3">
      <c r="A6" s="2">
        <v>84025608</v>
      </c>
      <c r="B6" s="8" t="s">
        <v>14</v>
      </c>
      <c r="C6" s="36"/>
      <c r="D6" s="17">
        <v>20</v>
      </c>
      <c r="E6" s="17">
        <v>0</v>
      </c>
      <c r="F6" s="17">
        <v>0</v>
      </c>
      <c r="G6" s="17">
        <v>0</v>
      </c>
      <c r="H6" s="17">
        <v>16</v>
      </c>
      <c r="I6" s="17">
        <v>12</v>
      </c>
      <c r="J6" s="23">
        <v>29</v>
      </c>
      <c r="K6" s="16"/>
      <c r="L6" s="17"/>
      <c r="M6" s="16"/>
      <c r="N6" s="23">
        <v>30</v>
      </c>
      <c r="O6" s="28"/>
      <c r="P6" s="28"/>
      <c r="Q6" s="23">
        <v>22</v>
      </c>
      <c r="R6" s="28"/>
      <c r="S6" s="23">
        <v>32</v>
      </c>
      <c r="T6" s="28"/>
      <c r="U6" s="23">
        <v>23</v>
      </c>
      <c r="V6" s="23">
        <v>11</v>
      </c>
      <c r="W6" s="28"/>
      <c r="X6" s="28"/>
      <c r="Y6" s="23">
        <v>16</v>
      </c>
      <c r="Z6" s="28"/>
      <c r="AA6" s="28"/>
    </row>
    <row r="7" spans="1:27" x14ac:dyDescent="0.3">
      <c r="A7" s="2">
        <v>84025609</v>
      </c>
      <c r="B7" s="8" t="s">
        <v>15</v>
      </c>
      <c r="C7" s="36"/>
      <c r="D7" s="17">
        <v>20</v>
      </c>
      <c r="E7" s="17">
        <v>0</v>
      </c>
      <c r="F7" s="17">
        <v>0</v>
      </c>
      <c r="G7" s="17">
        <v>0</v>
      </c>
      <c r="H7" s="17">
        <v>16</v>
      </c>
      <c r="I7" s="17">
        <v>12</v>
      </c>
      <c r="J7" s="16"/>
      <c r="K7" s="23">
        <v>16</v>
      </c>
      <c r="L7" s="17"/>
      <c r="M7" s="23">
        <v>30</v>
      </c>
      <c r="N7" s="28"/>
      <c r="O7" s="28"/>
      <c r="P7" s="28"/>
      <c r="Q7" s="23">
        <v>22</v>
      </c>
      <c r="R7" s="28"/>
      <c r="S7" s="23">
        <v>32</v>
      </c>
      <c r="T7" s="28"/>
      <c r="U7" s="23">
        <v>23</v>
      </c>
      <c r="V7" s="23">
        <v>11</v>
      </c>
      <c r="W7" s="28"/>
      <c r="X7" s="28"/>
      <c r="Y7" s="23">
        <v>16</v>
      </c>
      <c r="Z7" s="28"/>
      <c r="AA7" s="28"/>
    </row>
    <row r="8" spans="1:27" x14ac:dyDescent="0.3">
      <c r="A8" s="2">
        <v>84025610</v>
      </c>
      <c r="B8" s="8" t="s">
        <v>16</v>
      </c>
      <c r="C8" s="36"/>
      <c r="D8" s="17">
        <v>40</v>
      </c>
      <c r="E8" s="17">
        <v>0</v>
      </c>
      <c r="F8" s="17">
        <v>0</v>
      </c>
      <c r="G8" s="17">
        <v>0</v>
      </c>
      <c r="H8" s="17">
        <v>32</v>
      </c>
      <c r="I8" s="17">
        <v>24</v>
      </c>
      <c r="J8" s="23">
        <v>83</v>
      </c>
      <c r="K8" s="16"/>
      <c r="L8" s="17"/>
      <c r="M8" s="28"/>
      <c r="N8" s="23">
        <v>50</v>
      </c>
      <c r="O8" s="28"/>
      <c r="P8" s="28"/>
      <c r="Q8" s="23">
        <v>54</v>
      </c>
      <c r="R8" s="28"/>
      <c r="S8" s="23">
        <v>64</v>
      </c>
      <c r="T8" s="28"/>
      <c r="U8" s="23">
        <v>46</v>
      </c>
      <c r="V8" s="23">
        <v>23</v>
      </c>
      <c r="W8" s="28"/>
      <c r="X8" s="28"/>
      <c r="Y8" s="28"/>
      <c r="Z8" s="28"/>
      <c r="AA8" s="28"/>
    </row>
    <row r="9" spans="1:27" x14ac:dyDescent="0.3">
      <c r="A9" s="2">
        <v>84025611</v>
      </c>
      <c r="B9" s="8" t="s">
        <v>17</v>
      </c>
      <c r="C9" s="36"/>
      <c r="D9" s="17">
        <v>10</v>
      </c>
      <c r="E9" s="17">
        <v>0</v>
      </c>
      <c r="F9" s="17">
        <v>0</v>
      </c>
      <c r="G9" s="17">
        <v>0</v>
      </c>
      <c r="H9" s="17">
        <v>8</v>
      </c>
      <c r="I9" s="17">
        <v>6</v>
      </c>
      <c r="J9" s="16"/>
      <c r="K9" s="23">
        <v>7</v>
      </c>
      <c r="L9" s="17"/>
      <c r="M9" s="28"/>
      <c r="N9" s="23">
        <v>11</v>
      </c>
      <c r="O9" s="28"/>
      <c r="P9" s="23">
        <v>9</v>
      </c>
      <c r="Q9" s="28"/>
      <c r="R9" s="23">
        <v>13</v>
      </c>
      <c r="S9" s="23">
        <v>9</v>
      </c>
      <c r="U9" s="23">
        <v>11</v>
      </c>
      <c r="V9" s="23">
        <v>6</v>
      </c>
      <c r="W9" s="23">
        <v>14</v>
      </c>
      <c r="X9" s="23">
        <v>9</v>
      </c>
      <c r="Y9" s="23">
        <v>9</v>
      </c>
      <c r="Z9" s="23">
        <v>12</v>
      </c>
      <c r="AA9" s="23">
        <v>16</v>
      </c>
    </row>
    <row r="10" spans="1:27" x14ac:dyDescent="0.3">
      <c r="A10" s="2">
        <v>84017437</v>
      </c>
      <c r="B10" s="8" t="s">
        <v>18</v>
      </c>
      <c r="C10" s="36"/>
      <c r="D10" s="17">
        <v>80</v>
      </c>
      <c r="E10" s="17">
        <v>0</v>
      </c>
      <c r="F10" s="17">
        <v>0</v>
      </c>
      <c r="G10" s="17">
        <v>0</v>
      </c>
      <c r="H10" s="17">
        <v>64</v>
      </c>
      <c r="I10" s="17">
        <v>48</v>
      </c>
      <c r="J10" s="23">
        <v>273</v>
      </c>
      <c r="K10" s="16"/>
      <c r="L10" s="17"/>
      <c r="M10" s="28"/>
      <c r="N10" s="28"/>
      <c r="O10" s="23">
        <v>108</v>
      </c>
      <c r="P10" s="28"/>
      <c r="Q10" s="23">
        <v>100</v>
      </c>
      <c r="R10" s="28"/>
      <c r="S10" s="23">
        <v>128</v>
      </c>
      <c r="T10" s="28"/>
      <c r="U10" s="23">
        <v>93</v>
      </c>
      <c r="V10" s="23">
        <v>46</v>
      </c>
      <c r="W10" s="28"/>
      <c r="X10" s="28"/>
      <c r="Y10" s="28"/>
      <c r="Z10" s="28"/>
      <c r="AA10" s="28"/>
    </row>
    <row r="11" spans="1:27" x14ac:dyDescent="0.3">
      <c r="A11" s="2">
        <v>84025614</v>
      </c>
      <c r="B11" s="8" t="s">
        <v>19</v>
      </c>
      <c r="C11" s="36"/>
      <c r="D11" s="17">
        <v>20</v>
      </c>
      <c r="E11" s="17">
        <v>0</v>
      </c>
      <c r="F11" s="17">
        <v>0</v>
      </c>
      <c r="G11" s="17">
        <v>0</v>
      </c>
      <c r="H11" s="17">
        <v>16</v>
      </c>
      <c r="I11" s="17">
        <v>12</v>
      </c>
      <c r="J11" s="16"/>
      <c r="K11" s="16"/>
      <c r="L11" s="17"/>
      <c r="M11" s="28"/>
      <c r="N11" s="23">
        <v>38</v>
      </c>
      <c r="O11" s="23">
        <v>28</v>
      </c>
      <c r="P11" s="28"/>
      <c r="Q11" s="28"/>
      <c r="R11" s="23">
        <v>28</v>
      </c>
      <c r="S11" s="23">
        <v>18</v>
      </c>
      <c r="U11" s="23">
        <v>23</v>
      </c>
      <c r="V11" s="23">
        <v>11</v>
      </c>
      <c r="W11" s="23">
        <v>29</v>
      </c>
      <c r="X11" s="23">
        <v>18</v>
      </c>
      <c r="Y11" s="23">
        <v>17</v>
      </c>
      <c r="Z11" s="23">
        <v>24</v>
      </c>
      <c r="AA11" s="23">
        <v>32</v>
      </c>
    </row>
    <row r="12" spans="1:27" x14ac:dyDescent="0.3">
      <c r="A12" s="2">
        <v>84025615</v>
      </c>
      <c r="B12" s="8" t="s">
        <v>20</v>
      </c>
      <c r="C12" s="36"/>
      <c r="D12" s="17">
        <v>20</v>
      </c>
      <c r="E12" s="17">
        <v>0</v>
      </c>
      <c r="F12" s="17">
        <v>0</v>
      </c>
      <c r="G12" s="17">
        <v>0</v>
      </c>
      <c r="H12" s="17">
        <v>16</v>
      </c>
      <c r="I12" s="17">
        <v>12</v>
      </c>
      <c r="J12" s="16"/>
      <c r="K12" s="16"/>
      <c r="L12" s="17"/>
      <c r="M12" s="23">
        <v>34</v>
      </c>
      <c r="N12" s="28"/>
      <c r="O12" s="23">
        <v>21</v>
      </c>
      <c r="P12" s="28"/>
      <c r="Q12" s="23">
        <v>20</v>
      </c>
      <c r="R12" s="28"/>
      <c r="S12" s="23">
        <v>32</v>
      </c>
      <c r="T12" s="28"/>
      <c r="U12" s="23">
        <v>23</v>
      </c>
      <c r="V12" s="23">
        <v>11</v>
      </c>
      <c r="W12" s="28"/>
      <c r="X12" s="28"/>
      <c r="Y12" s="23">
        <v>16</v>
      </c>
      <c r="Z12" s="28"/>
      <c r="AA12" s="28"/>
    </row>
    <row r="13" spans="1:27" x14ac:dyDescent="0.3">
      <c r="A13" s="2">
        <v>84034016</v>
      </c>
      <c r="B13" s="8" t="s">
        <v>21</v>
      </c>
      <c r="C13" s="36"/>
      <c r="D13" s="17">
        <v>60</v>
      </c>
      <c r="E13" s="17">
        <v>0</v>
      </c>
      <c r="F13" s="17">
        <v>0</v>
      </c>
      <c r="G13" s="17">
        <v>0</v>
      </c>
      <c r="H13" s="17">
        <v>48</v>
      </c>
      <c r="I13" s="17">
        <v>36</v>
      </c>
      <c r="J13" s="23">
        <v>151</v>
      </c>
      <c r="K13" s="16"/>
      <c r="L13" s="17"/>
      <c r="M13" s="23">
        <v>72</v>
      </c>
      <c r="N13" s="28"/>
      <c r="O13" s="28"/>
      <c r="P13" s="23">
        <v>48</v>
      </c>
      <c r="Q13" s="28"/>
      <c r="R13" s="23">
        <v>78</v>
      </c>
      <c r="S13" s="28"/>
      <c r="T13" s="23">
        <v>55</v>
      </c>
      <c r="U13" s="23">
        <v>69</v>
      </c>
      <c r="V13" s="23">
        <v>34</v>
      </c>
      <c r="W13" s="28"/>
      <c r="X13" s="28"/>
      <c r="Y13" s="28"/>
      <c r="Z13" s="28"/>
      <c r="AA13" s="28"/>
    </row>
    <row r="14" spans="1:27" x14ac:dyDescent="0.3">
      <c r="A14" s="2">
        <v>84030639</v>
      </c>
      <c r="B14" s="8" t="s">
        <v>22</v>
      </c>
      <c r="C14" s="36"/>
      <c r="D14" s="17">
        <v>16209</v>
      </c>
      <c r="E14" s="17">
        <v>2167</v>
      </c>
      <c r="F14" s="17">
        <v>7370</v>
      </c>
      <c r="G14" s="17">
        <v>1449</v>
      </c>
      <c r="H14" s="17">
        <v>4532</v>
      </c>
      <c r="I14" s="17">
        <v>14757</v>
      </c>
      <c r="J14" s="16"/>
      <c r="K14" s="16"/>
      <c r="L14" s="17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</row>
    <row r="15" spans="1:27" x14ac:dyDescent="0.3">
      <c r="A15" s="2">
        <v>84030577</v>
      </c>
      <c r="B15" s="8" t="s">
        <v>23</v>
      </c>
      <c r="C15" s="36"/>
      <c r="D15" s="17">
        <v>5479</v>
      </c>
      <c r="E15" s="17">
        <v>2147</v>
      </c>
      <c r="F15" s="17">
        <v>8186</v>
      </c>
      <c r="G15" s="17"/>
      <c r="H15" s="17">
        <v>1728</v>
      </c>
      <c r="I15" s="17">
        <v>15456</v>
      </c>
      <c r="J15" s="16"/>
      <c r="K15" s="16"/>
      <c r="L15" s="17"/>
      <c r="M15" s="28"/>
      <c r="N15" s="28"/>
      <c r="O15" s="28"/>
      <c r="P15" s="28"/>
      <c r="Q15" s="23">
        <v>19000</v>
      </c>
      <c r="R15" s="23">
        <v>7000</v>
      </c>
      <c r="S15" s="23">
        <v>7000</v>
      </c>
      <c r="T15" s="23">
        <v>9000</v>
      </c>
      <c r="U15" s="28"/>
      <c r="V15" s="23">
        <v>16000</v>
      </c>
      <c r="W15" s="20"/>
      <c r="X15" s="20"/>
      <c r="Y15" s="28"/>
      <c r="AA15" s="28"/>
    </row>
    <row r="16" spans="1:27" x14ac:dyDescent="0.3">
      <c r="A16" s="2">
        <v>84018658</v>
      </c>
      <c r="B16" s="8" t="s">
        <v>24</v>
      </c>
      <c r="C16" s="36"/>
      <c r="D16" s="17">
        <v>31</v>
      </c>
      <c r="E16" s="17">
        <v>31</v>
      </c>
      <c r="F16" s="17"/>
      <c r="G16" s="17"/>
      <c r="H16" s="17">
        <v>31</v>
      </c>
      <c r="I16" s="17">
        <v>78</v>
      </c>
      <c r="J16" s="16"/>
      <c r="K16" s="16"/>
      <c r="L16" s="17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3">
        <v>60</v>
      </c>
      <c r="X16" s="28"/>
      <c r="Y16" s="28"/>
      <c r="Z16" s="23">
        <v>144</v>
      </c>
      <c r="AA16" s="28"/>
    </row>
    <row r="17" spans="1:27" x14ac:dyDescent="0.3">
      <c r="A17" s="2">
        <v>84030599</v>
      </c>
      <c r="B17" s="8" t="s">
        <v>25</v>
      </c>
      <c r="C17" s="36"/>
      <c r="D17" s="17">
        <v>478</v>
      </c>
      <c r="E17" s="17"/>
      <c r="F17" s="17"/>
      <c r="G17" s="28">
        <v>7075</v>
      </c>
      <c r="H17" s="17">
        <v>1040</v>
      </c>
      <c r="I17" s="17">
        <v>824</v>
      </c>
      <c r="J17" s="16"/>
      <c r="K17" s="16"/>
      <c r="L17" s="17"/>
      <c r="M17" s="23">
        <v>7075</v>
      </c>
      <c r="N17" s="28"/>
      <c r="O17" s="28"/>
      <c r="P17" s="28"/>
      <c r="Q17" s="28"/>
      <c r="R17" s="28"/>
      <c r="S17" s="28"/>
      <c r="T17" s="28"/>
      <c r="V17" s="28"/>
      <c r="W17" s="28"/>
      <c r="X17" s="28"/>
      <c r="Y17" s="28"/>
      <c r="Z17" s="28"/>
      <c r="AA17" s="28"/>
    </row>
    <row r="18" spans="1:27" x14ac:dyDescent="0.3">
      <c r="A18" s="2">
        <v>84018647</v>
      </c>
      <c r="B18" s="8" t="s">
        <v>26</v>
      </c>
      <c r="C18" s="36"/>
      <c r="D18" s="17">
        <v>17</v>
      </c>
      <c r="E18" s="17">
        <v>17</v>
      </c>
      <c r="F18" s="17"/>
      <c r="G18" s="17"/>
      <c r="H18" s="17">
        <v>17</v>
      </c>
      <c r="I18" s="17">
        <v>44</v>
      </c>
      <c r="J18" s="16"/>
      <c r="K18" s="23">
        <v>36</v>
      </c>
      <c r="L18" s="17"/>
      <c r="M18" s="28"/>
      <c r="N18" s="28"/>
      <c r="O18" s="28"/>
      <c r="P18" s="23">
        <v>84</v>
      </c>
      <c r="Q18" s="28"/>
      <c r="R18" s="23">
        <v>48</v>
      </c>
      <c r="S18" s="28"/>
      <c r="T18" s="23">
        <v>60</v>
      </c>
      <c r="U18" s="28"/>
      <c r="V18" s="23">
        <v>24</v>
      </c>
      <c r="W18" s="23">
        <v>48</v>
      </c>
      <c r="X18" s="28"/>
      <c r="Y18" s="28"/>
      <c r="Z18" s="23">
        <v>72</v>
      </c>
      <c r="AA18" s="28"/>
    </row>
    <row r="19" spans="1:27" x14ac:dyDescent="0.3">
      <c r="A19" s="2">
        <v>84030638</v>
      </c>
      <c r="B19" s="8" t="s">
        <v>27</v>
      </c>
      <c r="C19" s="36"/>
      <c r="D19" s="17">
        <v>14353</v>
      </c>
      <c r="E19" s="17">
        <v>6451</v>
      </c>
      <c r="F19" s="17">
        <v>5881</v>
      </c>
      <c r="G19" s="17">
        <v>8229</v>
      </c>
      <c r="H19" s="17">
        <v>8334</v>
      </c>
      <c r="I19" s="17">
        <v>34303</v>
      </c>
      <c r="J19" s="16"/>
      <c r="K19" s="16"/>
      <c r="L19" s="17"/>
      <c r="M19" s="23">
        <v>41093</v>
      </c>
      <c r="N19" s="28"/>
      <c r="O19" s="23">
        <v>41470</v>
      </c>
      <c r="P19" s="28"/>
      <c r="Q19" s="28"/>
      <c r="R19" s="23">
        <v>16588</v>
      </c>
      <c r="S19" s="28"/>
      <c r="T19" s="28"/>
      <c r="U19" s="23">
        <v>50518</v>
      </c>
      <c r="V19" s="23">
        <v>13949</v>
      </c>
      <c r="W19" s="23">
        <v>41470</v>
      </c>
      <c r="X19" s="23">
        <v>35815</v>
      </c>
      <c r="Y19" s="28"/>
      <c r="Z19" s="16"/>
      <c r="AA19" s="23">
        <v>43732</v>
      </c>
    </row>
  </sheetData>
  <mergeCells count="1">
    <mergeCell ref="A1:AA1"/>
  </mergeCells>
  <phoneticPr fontId="4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97723-4BFE-43A7-BA29-2450BAA07BC0}">
  <dimension ref="A1:U18"/>
  <sheetViews>
    <sheetView topLeftCell="B1" workbookViewId="0">
      <selection activeCell="U2" sqref="U2:U18"/>
    </sheetView>
  </sheetViews>
  <sheetFormatPr defaultRowHeight="14.4" x14ac:dyDescent="0.3"/>
  <cols>
    <col min="3" max="3" width="11.6640625" bestFit="1" customWidth="1"/>
  </cols>
  <sheetData>
    <row r="1" spans="1:21" x14ac:dyDescent="0.3">
      <c r="A1" s="1" t="s">
        <v>0</v>
      </c>
      <c r="B1" s="1" t="s">
        <v>28</v>
      </c>
      <c r="C1" s="35" t="s">
        <v>46</v>
      </c>
      <c r="D1" s="35" t="s">
        <v>47</v>
      </c>
      <c r="E1" s="35" t="s">
        <v>48</v>
      </c>
      <c r="F1" s="35" t="s">
        <v>49</v>
      </c>
      <c r="G1" s="35" t="s">
        <v>50</v>
      </c>
      <c r="H1" s="35" t="s">
        <v>51</v>
      </c>
      <c r="I1" s="35" t="s">
        <v>52</v>
      </c>
      <c r="J1" s="35" t="s">
        <v>53</v>
      </c>
      <c r="K1" s="35" t="s">
        <v>54</v>
      </c>
      <c r="L1" s="35" t="s">
        <v>55</v>
      </c>
      <c r="M1" s="35" t="s">
        <v>56</v>
      </c>
      <c r="N1" s="35" t="s">
        <v>57</v>
      </c>
      <c r="O1" s="35" t="s">
        <v>58</v>
      </c>
      <c r="P1" s="35" t="s">
        <v>59</v>
      </c>
      <c r="Q1" s="35" t="s">
        <v>60</v>
      </c>
      <c r="R1" s="35" t="s">
        <v>61</v>
      </c>
      <c r="S1" s="35" t="s">
        <v>62</v>
      </c>
      <c r="T1" s="35" t="s">
        <v>63</v>
      </c>
      <c r="U1" s="35" t="s">
        <v>64</v>
      </c>
    </row>
    <row r="2" spans="1:21" x14ac:dyDescent="0.3">
      <c r="A2" s="2">
        <v>84025612</v>
      </c>
      <c r="B2" s="8" t="s">
        <v>11</v>
      </c>
      <c r="C2" s="36"/>
      <c r="D2" s="17">
        <v>40</v>
      </c>
      <c r="E2" s="17">
        <v>0</v>
      </c>
      <c r="F2" s="17">
        <v>0</v>
      </c>
      <c r="G2" s="17">
        <v>0</v>
      </c>
      <c r="H2" s="17">
        <v>32</v>
      </c>
      <c r="I2" s="17">
        <v>24</v>
      </c>
      <c r="J2" s="17">
        <v>24</v>
      </c>
      <c r="K2" s="17">
        <v>24</v>
      </c>
      <c r="L2" s="17">
        <v>28</v>
      </c>
      <c r="M2" s="17">
        <v>28</v>
      </c>
      <c r="N2" s="17">
        <v>24</v>
      </c>
      <c r="O2" s="17">
        <v>36</v>
      </c>
      <c r="P2" s="17">
        <v>16</v>
      </c>
      <c r="Q2" s="17">
        <v>3</v>
      </c>
      <c r="R2" s="17">
        <v>3</v>
      </c>
      <c r="S2" s="17">
        <v>2</v>
      </c>
      <c r="T2" s="17">
        <v>3</v>
      </c>
      <c r="U2" s="17">
        <v>4</v>
      </c>
    </row>
    <row r="3" spans="1:21" x14ac:dyDescent="0.3">
      <c r="A3" s="2">
        <v>84025606</v>
      </c>
      <c r="B3" s="8" t="s">
        <v>12</v>
      </c>
      <c r="C3" s="36"/>
      <c r="D3" s="17">
        <v>60</v>
      </c>
      <c r="E3" s="17">
        <v>0</v>
      </c>
      <c r="F3" s="17">
        <v>0</v>
      </c>
      <c r="G3" s="17">
        <v>0</v>
      </c>
      <c r="H3" s="17">
        <v>48</v>
      </c>
      <c r="I3" s="17">
        <v>36</v>
      </c>
      <c r="J3" s="17">
        <v>36</v>
      </c>
      <c r="K3" s="17">
        <v>36</v>
      </c>
      <c r="L3" s="17">
        <v>42</v>
      </c>
      <c r="M3" s="17">
        <v>42</v>
      </c>
      <c r="N3" s="17">
        <v>36</v>
      </c>
      <c r="O3" s="17">
        <v>54</v>
      </c>
      <c r="P3" s="17">
        <v>24</v>
      </c>
      <c r="Q3" s="17">
        <v>12</v>
      </c>
      <c r="R3" s="17">
        <v>12</v>
      </c>
      <c r="S3" s="17">
        <v>8</v>
      </c>
      <c r="T3" s="17">
        <v>12</v>
      </c>
      <c r="U3" s="17">
        <v>16</v>
      </c>
    </row>
    <row r="4" spans="1:21" x14ac:dyDescent="0.3">
      <c r="A4" s="2">
        <v>84025607</v>
      </c>
      <c r="B4" s="8" t="s">
        <v>13</v>
      </c>
      <c r="C4" s="36"/>
      <c r="D4" s="17">
        <v>20</v>
      </c>
      <c r="E4" s="17">
        <v>0</v>
      </c>
      <c r="F4" s="17">
        <v>0</v>
      </c>
      <c r="G4" s="17">
        <v>0</v>
      </c>
      <c r="H4" s="17">
        <v>16</v>
      </c>
      <c r="I4" s="17">
        <v>12</v>
      </c>
      <c r="J4" s="17">
        <v>12</v>
      </c>
      <c r="K4" s="17">
        <v>12</v>
      </c>
      <c r="L4" s="17">
        <v>14</v>
      </c>
      <c r="M4" s="17">
        <v>14</v>
      </c>
      <c r="N4" s="17">
        <v>12</v>
      </c>
      <c r="O4" s="17">
        <v>18</v>
      </c>
      <c r="P4" s="17">
        <v>8</v>
      </c>
      <c r="Q4" s="17">
        <v>18</v>
      </c>
      <c r="R4" s="17">
        <v>18</v>
      </c>
      <c r="S4" s="17">
        <v>12</v>
      </c>
      <c r="T4" s="17">
        <v>18</v>
      </c>
      <c r="U4" s="17">
        <v>24</v>
      </c>
    </row>
    <row r="5" spans="1:21" x14ac:dyDescent="0.3">
      <c r="A5" s="2">
        <v>84025608</v>
      </c>
      <c r="B5" s="8" t="s">
        <v>14</v>
      </c>
      <c r="C5" s="36"/>
      <c r="D5" s="17">
        <v>20</v>
      </c>
      <c r="E5" s="17">
        <v>0</v>
      </c>
      <c r="F5" s="17">
        <v>0</v>
      </c>
      <c r="G5" s="17">
        <v>0</v>
      </c>
      <c r="H5" s="17">
        <v>16</v>
      </c>
      <c r="I5" s="17">
        <v>12</v>
      </c>
      <c r="J5" s="17">
        <v>12</v>
      </c>
      <c r="K5" s="17">
        <v>12</v>
      </c>
      <c r="L5" s="17">
        <v>14</v>
      </c>
      <c r="M5" s="17">
        <v>14</v>
      </c>
      <c r="N5" s="17">
        <v>12</v>
      </c>
      <c r="O5" s="17">
        <v>18</v>
      </c>
      <c r="P5" s="17">
        <v>8</v>
      </c>
      <c r="Q5" s="17">
        <v>6</v>
      </c>
      <c r="R5" s="17">
        <v>6</v>
      </c>
      <c r="S5" s="17">
        <v>4</v>
      </c>
      <c r="T5" s="17">
        <v>6</v>
      </c>
      <c r="U5" s="17">
        <v>8</v>
      </c>
    </row>
    <row r="6" spans="1:21" x14ac:dyDescent="0.3">
      <c r="A6" s="2">
        <v>84025609</v>
      </c>
      <c r="B6" s="8" t="s">
        <v>15</v>
      </c>
      <c r="C6" s="36"/>
      <c r="D6" s="17">
        <v>20</v>
      </c>
      <c r="E6" s="17">
        <v>0</v>
      </c>
      <c r="F6" s="17">
        <v>0</v>
      </c>
      <c r="G6" s="17">
        <v>0</v>
      </c>
      <c r="H6" s="17">
        <v>16</v>
      </c>
      <c r="I6" s="17">
        <v>12</v>
      </c>
      <c r="J6" s="17">
        <v>12</v>
      </c>
      <c r="K6" s="17">
        <v>12</v>
      </c>
      <c r="L6" s="17">
        <v>14</v>
      </c>
      <c r="M6" s="17">
        <v>14</v>
      </c>
      <c r="N6" s="17">
        <v>12</v>
      </c>
      <c r="O6" s="17">
        <v>18</v>
      </c>
      <c r="P6" s="17">
        <v>8</v>
      </c>
      <c r="Q6" s="17">
        <v>6</v>
      </c>
      <c r="R6" s="17">
        <v>6</v>
      </c>
      <c r="S6" s="17">
        <v>4</v>
      </c>
      <c r="T6" s="17">
        <v>6</v>
      </c>
      <c r="U6" s="17">
        <v>8</v>
      </c>
    </row>
    <row r="7" spans="1:21" x14ac:dyDescent="0.3">
      <c r="A7" s="2">
        <v>84025610</v>
      </c>
      <c r="B7" s="8" t="s">
        <v>16</v>
      </c>
      <c r="C7" s="36"/>
      <c r="D7" s="17">
        <v>40</v>
      </c>
      <c r="E7" s="17">
        <v>0</v>
      </c>
      <c r="F7" s="17">
        <v>0</v>
      </c>
      <c r="G7" s="17">
        <v>0</v>
      </c>
      <c r="H7" s="17">
        <v>32</v>
      </c>
      <c r="I7" s="17">
        <v>24</v>
      </c>
      <c r="J7" s="17">
        <v>24</v>
      </c>
      <c r="K7" s="17">
        <v>24</v>
      </c>
      <c r="L7" s="17">
        <v>28</v>
      </c>
      <c r="M7" s="17">
        <v>28</v>
      </c>
      <c r="N7" s="17">
        <v>24</v>
      </c>
      <c r="O7" s="17">
        <v>36</v>
      </c>
      <c r="P7" s="17">
        <v>16</v>
      </c>
      <c r="Q7" s="17">
        <v>6</v>
      </c>
      <c r="R7" s="17">
        <v>6</v>
      </c>
      <c r="S7" s="17">
        <v>4</v>
      </c>
      <c r="T7" s="17">
        <v>6</v>
      </c>
      <c r="U7" s="17">
        <v>8</v>
      </c>
    </row>
    <row r="8" spans="1:21" x14ac:dyDescent="0.3">
      <c r="A8" s="2">
        <v>84025611</v>
      </c>
      <c r="B8" s="8" t="s">
        <v>17</v>
      </c>
      <c r="C8" s="36"/>
      <c r="D8" s="17">
        <v>10</v>
      </c>
      <c r="E8" s="17">
        <v>0</v>
      </c>
      <c r="F8" s="17">
        <v>0</v>
      </c>
      <c r="G8" s="17">
        <v>0</v>
      </c>
      <c r="H8" s="17">
        <v>8</v>
      </c>
      <c r="I8" s="17">
        <v>6</v>
      </c>
      <c r="J8" s="17">
        <v>6</v>
      </c>
      <c r="K8" s="17">
        <v>6</v>
      </c>
      <c r="L8" s="17">
        <v>7</v>
      </c>
      <c r="M8" s="17">
        <v>7</v>
      </c>
      <c r="N8" s="17">
        <v>6</v>
      </c>
      <c r="O8" s="17">
        <v>9</v>
      </c>
      <c r="P8" s="17">
        <v>4</v>
      </c>
      <c r="Q8" s="17">
        <v>12</v>
      </c>
      <c r="R8" s="17">
        <v>12</v>
      </c>
      <c r="S8" s="17">
        <v>8</v>
      </c>
      <c r="T8" s="17">
        <v>12</v>
      </c>
      <c r="U8" s="17">
        <v>16</v>
      </c>
    </row>
    <row r="9" spans="1:21" x14ac:dyDescent="0.3">
      <c r="A9" s="2">
        <v>84017437</v>
      </c>
      <c r="B9" s="8" t="s">
        <v>18</v>
      </c>
      <c r="C9" s="36"/>
      <c r="D9" s="17">
        <v>80</v>
      </c>
      <c r="E9" s="17">
        <v>0</v>
      </c>
      <c r="F9" s="17">
        <v>0</v>
      </c>
      <c r="G9" s="17">
        <v>0</v>
      </c>
      <c r="H9" s="17">
        <v>64</v>
      </c>
      <c r="I9" s="17">
        <v>48</v>
      </c>
      <c r="J9" s="17">
        <v>48</v>
      </c>
      <c r="K9" s="17">
        <v>48</v>
      </c>
      <c r="L9" s="17">
        <v>56</v>
      </c>
      <c r="M9" s="17">
        <v>56</v>
      </c>
      <c r="N9" s="17">
        <v>48</v>
      </c>
      <c r="O9" s="17">
        <v>72</v>
      </c>
      <c r="P9" s="17">
        <v>32</v>
      </c>
      <c r="Q9" s="17">
        <v>3</v>
      </c>
      <c r="R9" s="17">
        <v>3</v>
      </c>
      <c r="S9" s="17">
        <v>2</v>
      </c>
      <c r="T9" s="17">
        <v>3</v>
      </c>
      <c r="U9" s="17">
        <v>4</v>
      </c>
    </row>
    <row r="10" spans="1:21" x14ac:dyDescent="0.3">
      <c r="A10" s="2">
        <v>84025614</v>
      </c>
      <c r="B10" s="8" t="s">
        <v>19</v>
      </c>
      <c r="C10" s="36"/>
      <c r="D10" s="17">
        <v>20</v>
      </c>
      <c r="E10" s="17">
        <v>0</v>
      </c>
      <c r="F10" s="17">
        <v>0</v>
      </c>
      <c r="G10" s="17">
        <v>0</v>
      </c>
      <c r="H10" s="17">
        <v>16</v>
      </c>
      <c r="I10" s="17">
        <v>12</v>
      </c>
      <c r="J10" s="17">
        <v>12</v>
      </c>
      <c r="K10" s="17">
        <v>12</v>
      </c>
      <c r="L10" s="17">
        <v>14</v>
      </c>
      <c r="M10" s="17">
        <v>14</v>
      </c>
      <c r="N10" s="17">
        <v>12</v>
      </c>
      <c r="O10" s="17">
        <v>18</v>
      </c>
      <c r="P10" s="17">
        <v>8</v>
      </c>
      <c r="Q10" s="17">
        <v>24</v>
      </c>
      <c r="R10" s="17">
        <v>24</v>
      </c>
      <c r="S10" s="17">
        <v>16</v>
      </c>
      <c r="T10" s="17">
        <v>24</v>
      </c>
      <c r="U10" s="17">
        <v>32</v>
      </c>
    </row>
    <row r="11" spans="1:21" x14ac:dyDescent="0.3">
      <c r="A11" s="2">
        <v>84025615</v>
      </c>
      <c r="B11" s="8" t="s">
        <v>20</v>
      </c>
      <c r="C11" s="36"/>
      <c r="D11" s="17">
        <v>20</v>
      </c>
      <c r="E11" s="17">
        <v>0</v>
      </c>
      <c r="F11" s="17">
        <v>0</v>
      </c>
      <c r="G11" s="17">
        <v>0</v>
      </c>
      <c r="H11" s="17">
        <v>16</v>
      </c>
      <c r="I11" s="17">
        <v>12</v>
      </c>
      <c r="J11" s="17">
        <v>12</v>
      </c>
      <c r="K11" s="17">
        <v>12</v>
      </c>
      <c r="L11" s="17">
        <v>14</v>
      </c>
      <c r="M11" s="17">
        <v>14</v>
      </c>
      <c r="N11" s="17">
        <v>12</v>
      </c>
      <c r="O11" s="17">
        <v>18</v>
      </c>
      <c r="P11" s="17">
        <v>8</v>
      </c>
      <c r="Q11" s="17">
        <v>6</v>
      </c>
      <c r="R11" s="17">
        <v>6</v>
      </c>
      <c r="S11" s="17">
        <v>4</v>
      </c>
      <c r="T11" s="17">
        <v>6</v>
      </c>
      <c r="U11" s="17">
        <v>8</v>
      </c>
    </row>
    <row r="12" spans="1:21" x14ac:dyDescent="0.3">
      <c r="A12" s="2">
        <v>84034016</v>
      </c>
      <c r="B12" s="8" t="s">
        <v>21</v>
      </c>
      <c r="C12" s="36"/>
      <c r="D12" s="17">
        <v>60</v>
      </c>
      <c r="E12" s="17">
        <v>0</v>
      </c>
      <c r="F12" s="17">
        <v>0</v>
      </c>
      <c r="G12" s="17">
        <v>0</v>
      </c>
      <c r="H12" s="17">
        <v>48</v>
      </c>
      <c r="I12" s="17">
        <v>36</v>
      </c>
      <c r="J12" s="17">
        <v>36</v>
      </c>
      <c r="K12" s="17">
        <v>36</v>
      </c>
      <c r="L12" s="17">
        <v>42</v>
      </c>
      <c r="M12" s="17">
        <v>42</v>
      </c>
      <c r="N12" s="17">
        <v>36</v>
      </c>
      <c r="O12" s="17">
        <v>54</v>
      </c>
      <c r="P12" s="17">
        <v>24</v>
      </c>
      <c r="Q12" s="17">
        <v>6</v>
      </c>
      <c r="R12" s="17">
        <v>6</v>
      </c>
      <c r="S12" s="17">
        <v>4</v>
      </c>
      <c r="T12" s="17">
        <v>6</v>
      </c>
      <c r="U12" s="17">
        <v>8</v>
      </c>
    </row>
    <row r="13" spans="1:21" x14ac:dyDescent="0.3">
      <c r="A13" s="2">
        <v>84030639</v>
      </c>
      <c r="B13" s="8" t="s">
        <v>22</v>
      </c>
      <c r="C13" s="36"/>
      <c r="D13" s="17">
        <v>16209</v>
      </c>
      <c r="E13" s="17">
        <v>2167</v>
      </c>
      <c r="F13" s="17">
        <v>7370</v>
      </c>
      <c r="G13" s="17">
        <v>1449</v>
      </c>
      <c r="H13" s="17">
        <v>4532</v>
      </c>
      <c r="I13" s="17">
        <v>14757</v>
      </c>
      <c r="J13" s="17">
        <v>7758</v>
      </c>
      <c r="K13" s="17">
        <v>16652</v>
      </c>
      <c r="L13" s="17">
        <v>12420</v>
      </c>
      <c r="M13" s="17">
        <v>6541</v>
      </c>
      <c r="N13" s="17">
        <v>15565</v>
      </c>
      <c r="O13" s="17">
        <v>7028</v>
      </c>
      <c r="P13" s="17">
        <v>8162</v>
      </c>
      <c r="Q13" s="17">
        <v>18</v>
      </c>
      <c r="R13" s="17">
        <v>18</v>
      </c>
      <c r="S13" s="17">
        <v>12</v>
      </c>
      <c r="T13" s="17">
        <v>18</v>
      </c>
      <c r="U13" s="17">
        <v>24</v>
      </c>
    </row>
    <row r="14" spans="1:21" x14ac:dyDescent="0.3">
      <c r="A14" s="2">
        <v>84030577</v>
      </c>
      <c r="B14" s="8" t="s">
        <v>23</v>
      </c>
      <c r="C14" s="36"/>
      <c r="D14" s="17">
        <v>5479</v>
      </c>
      <c r="E14" s="17">
        <v>2147</v>
      </c>
      <c r="F14" s="17">
        <v>8186</v>
      </c>
      <c r="G14" s="17">
        <v>0</v>
      </c>
      <c r="H14" s="17">
        <v>1728</v>
      </c>
      <c r="I14" s="17">
        <v>15456</v>
      </c>
      <c r="J14" s="17">
        <v>11447</v>
      </c>
      <c r="K14" s="17">
        <v>9127</v>
      </c>
      <c r="L14" s="17">
        <v>2200</v>
      </c>
      <c r="M14" s="17">
        <v>12748</v>
      </c>
      <c r="N14" s="17">
        <v>3188</v>
      </c>
      <c r="O14" s="17">
        <v>17892</v>
      </c>
      <c r="P14" s="17">
        <v>7385</v>
      </c>
      <c r="Q14" s="17">
        <v>4016</v>
      </c>
      <c r="R14" s="17">
        <v>5125</v>
      </c>
      <c r="S14" s="17">
        <v>5176</v>
      </c>
      <c r="T14" s="17">
        <v>15933</v>
      </c>
      <c r="U14" s="17">
        <v>13053</v>
      </c>
    </row>
    <row r="15" spans="1:21" x14ac:dyDescent="0.3">
      <c r="A15" s="2">
        <v>84018658</v>
      </c>
      <c r="B15" s="8" t="s">
        <v>24</v>
      </c>
      <c r="C15" s="36"/>
      <c r="D15" s="17">
        <v>31</v>
      </c>
      <c r="E15" s="17">
        <v>31</v>
      </c>
      <c r="F15" s="17">
        <v>0</v>
      </c>
      <c r="G15" s="17">
        <v>0</v>
      </c>
      <c r="H15" s="17">
        <v>31</v>
      </c>
      <c r="I15" s="17">
        <v>78</v>
      </c>
      <c r="J15" s="17">
        <v>47</v>
      </c>
      <c r="K15" s="17">
        <v>47</v>
      </c>
      <c r="L15" s="17">
        <v>31</v>
      </c>
      <c r="M15" s="17">
        <v>62</v>
      </c>
      <c r="N15" s="17">
        <v>62</v>
      </c>
      <c r="O15" s="17">
        <v>47</v>
      </c>
      <c r="P15" s="17">
        <v>0</v>
      </c>
      <c r="Q15" s="17">
        <v>31</v>
      </c>
      <c r="R15" s="17">
        <v>16</v>
      </c>
      <c r="S15" s="17">
        <v>62</v>
      </c>
      <c r="T15" s="17">
        <v>94</v>
      </c>
      <c r="U15" s="17">
        <v>16</v>
      </c>
    </row>
    <row r="16" spans="1:21" x14ac:dyDescent="0.3">
      <c r="A16" s="2">
        <v>84030599</v>
      </c>
      <c r="B16" s="8" t="s">
        <v>25</v>
      </c>
      <c r="C16" s="36"/>
      <c r="D16" s="17">
        <v>478</v>
      </c>
      <c r="E16" s="17">
        <v>0</v>
      </c>
      <c r="F16" s="17">
        <v>0</v>
      </c>
      <c r="G16" s="17">
        <v>516</v>
      </c>
      <c r="H16" s="17">
        <v>1040</v>
      </c>
      <c r="I16" s="17">
        <v>824</v>
      </c>
      <c r="J16" s="17">
        <v>525</v>
      </c>
      <c r="K16" s="17">
        <v>478</v>
      </c>
      <c r="L16" s="17">
        <v>146</v>
      </c>
      <c r="M16" s="17">
        <v>508</v>
      </c>
      <c r="N16" s="17">
        <v>2108</v>
      </c>
      <c r="O16" s="17">
        <v>1128</v>
      </c>
      <c r="P16" s="17">
        <v>38</v>
      </c>
      <c r="Q16" s="17">
        <v>0</v>
      </c>
      <c r="R16" s="17">
        <v>1038</v>
      </c>
      <c r="S16" s="37">
        <v>0</v>
      </c>
      <c r="T16" s="17">
        <v>1035</v>
      </c>
      <c r="U16" s="17">
        <v>161</v>
      </c>
    </row>
    <row r="17" spans="1:21" x14ac:dyDescent="0.3">
      <c r="A17" s="2">
        <v>84018647</v>
      </c>
      <c r="B17" s="8" t="s">
        <v>26</v>
      </c>
      <c r="C17" s="36"/>
      <c r="D17" s="17">
        <v>17</v>
      </c>
      <c r="E17" s="17">
        <v>17</v>
      </c>
      <c r="F17" s="17">
        <v>0</v>
      </c>
      <c r="G17" s="17">
        <v>0</v>
      </c>
      <c r="H17" s="17">
        <v>17</v>
      </c>
      <c r="I17" s="17">
        <v>44</v>
      </c>
      <c r="J17" s="17">
        <v>26</v>
      </c>
      <c r="K17" s="17">
        <v>26</v>
      </c>
      <c r="L17" s="17">
        <v>17</v>
      </c>
      <c r="M17" s="17">
        <v>35</v>
      </c>
      <c r="N17" s="17">
        <v>35</v>
      </c>
      <c r="O17" s="17">
        <v>26</v>
      </c>
      <c r="P17" s="37">
        <v>0</v>
      </c>
      <c r="Q17" s="17">
        <v>17</v>
      </c>
      <c r="R17" s="17">
        <v>9</v>
      </c>
      <c r="S17" s="17">
        <v>35</v>
      </c>
      <c r="T17" s="17">
        <v>52</v>
      </c>
      <c r="U17" s="17">
        <v>9</v>
      </c>
    </row>
    <row r="18" spans="1:21" x14ac:dyDescent="0.3">
      <c r="A18" s="2">
        <v>84030638</v>
      </c>
      <c r="B18" s="8" t="s">
        <v>27</v>
      </c>
      <c r="C18" s="36"/>
      <c r="D18" s="17">
        <v>14353</v>
      </c>
      <c r="E18" s="17">
        <v>6451</v>
      </c>
      <c r="F18" s="17">
        <v>5881</v>
      </c>
      <c r="G18" s="17">
        <v>8229</v>
      </c>
      <c r="H18" s="17">
        <v>8334</v>
      </c>
      <c r="I18" s="17">
        <v>34303</v>
      </c>
      <c r="J18" s="17">
        <v>19911</v>
      </c>
      <c r="K18" s="17">
        <v>15214</v>
      </c>
      <c r="L18" s="17">
        <v>7806</v>
      </c>
      <c r="M18" s="17">
        <v>18322</v>
      </c>
      <c r="N18" s="17">
        <v>13034</v>
      </c>
      <c r="O18" s="17">
        <v>30552</v>
      </c>
      <c r="P18" s="17">
        <v>7119</v>
      </c>
      <c r="Q18" s="17">
        <v>10718</v>
      </c>
      <c r="R18" s="17">
        <v>22807</v>
      </c>
      <c r="S18" s="17">
        <v>13130</v>
      </c>
      <c r="T18" s="17">
        <v>45812</v>
      </c>
      <c r="U18" s="17">
        <v>23775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D4637-6A51-4826-BBC2-56A57065D40D}">
  <dimension ref="A1:U18"/>
  <sheetViews>
    <sheetView workbookViewId="0">
      <selection activeCell="L10" sqref="L10"/>
    </sheetView>
  </sheetViews>
  <sheetFormatPr defaultRowHeight="14.4" x14ac:dyDescent="0.3"/>
  <sheetData>
    <row r="1" spans="1:21" x14ac:dyDescent="0.3">
      <c r="A1" s="35" t="s">
        <v>28</v>
      </c>
      <c r="B1" s="35" t="s">
        <v>94</v>
      </c>
      <c r="C1" s="35" t="s">
        <v>46</v>
      </c>
      <c r="D1" s="35" t="s">
        <v>47</v>
      </c>
      <c r="E1" s="35" t="s">
        <v>48</v>
      </c>
      <c r="F1" s="35" t="s">
        <v>49</v>
      </c>
      <c r="G1" s="35" t="s">
        <v>50</v>
      </c>
      <c r="H1" s="35" t="s">
        <v>51</v>
      </c>
      <c r="I1" s="35" t="s">
        <v>52</v>
      </c>
      <c r="J1" s="35" t="s">
        <v>53</v>
      </c>
      <c r="K1" s="35" t="s">
        <v>54</v>
      </c>
      <c r="L1" s="35" t="s">
        <v>55</v>
      </c>
      <c r="M1" s="35" t="s">
        <v>56</v>
      </c>
      <c r="N1" s="35" t="s">
        <v>57</v>
      </c>
      <c r="O1" s="35" t="s">
        <v>58</v>
      </c>
      <c r="P1" s="35" t="s">
        <v>59</v>
      </c>
      <c r="Q1" s="35" t="s">
        <v>60</v>
      </c>
      <c r="R1" s="35" t="s">
        <v>61</v>
      </c>
      <c r="S1" s="35" t="s">
        <v>62</v>
      </c>
      <c r="T1" s="35" t="s">
        <v>63</v>
      </c>
      <c r="U1" s="35" t="s">
        <v>64</v>
      </c>
    </row>
    <row r="2" spans="1:21" x14ac:dyDescent="0.3">
      <c r="A2" s="20" t="s">
        <v>11</v>
      </c>
      <c r="B2" s="20">
        <v>6</v>
      </c>
      <c r="C2" s="17">
        <v>64</v>
      </c>
      <c r="D2" s="17">
        <f>'Week 31'!S2</f>
        <v>24</v>
      </c>
      <c r="E2" s="17">
        <f>'Week 32'!S2</f>
        <v>24</v>
      </c>
      <c r="F2" s="17">
        <f>'week 33'!S2</f>
        <v>24</v>
      </c>
      <c r="G2" s="17">
        <f>'week 34'!S2</f>
        <v>62</v>
      </c>
      <c r="H2" s="17">
        <f>'week 35'!S2</f>
        <v>71</v>
      </c>
      <c r="I2" s="17">
        <f>'week 36'!S2</f>
        <v>47</v>
      </c>
      <c r="J2" s="17">
        <f>'week 37'!S2</f>
        <v>145</v>
      </c>
      <c r="K2" s="17">
        <f>'week 38'!S2</f>
        <v>121</v>
      </c>
      <c r="L2" s="17">
        <f>'week 39'!S2</f>
        <v>93</v>
      </c>
      <c r="M2" s="17">
        <f>'week 40'!S2</f>
        <v>65</v>
      </c>
      <c r="N2" s="17">
        <f>'week 41'!S2</f>
        <v>41</v>
      </c>
      <c r="O2" s="17">
        <f>'week 42'!S2</f>
        <v>5</v>
      </c>
      <c r="P2" s="17">
        <f>'week 43'!S2</f>
        <v>69</v>
      </c>
      <c r="Q2" s="17">
        <f>'week 44'!S2</f>
        <v>66</v>
      </c>
      <c r="R2" s="17">
        <f>'week 45'!S2</f>
        <v>115</v>
      </c>
      <c r="S2" s="17">
        <f>'week 46'!S2</f>
        <v>113</v>
      </c>
      <c r="T2" s="17">
        <f>'week 47'!S2</f>
        <v>146</v>
      </c>
      <c r="U2" s="17">
        <f>'week 48'!S2</f>
        <v>188</v>
      </c>
    </row>
    <row r="3" spans="1:21" x14ac:dyDescent="0.3">
      <c r="A3" s="20" t="s">
        <v>12</v>
      </c>
      <c r="B3" s="20">
        <v>6</v>
      </c>
      <c r="C3" s="17">
        <v>48</v>
      </c>
      <c r="D3" s="17">
        <f>'Week 31'!S3</f>
        <v>12</v>
      </c>
      <c r="E3" s="17">
        <f>'Week 32'!S3</f>
        <v>12</v>
      </c>
      <c r="F3" s="17">
        <f>'week 33'!S3</f>
        <v>12</v>
      </c>
      <c r="G3" s="17">
        <f>'week 34'!S3</f>
        <v>44</v>
      </c>
      <c r="H3" s="17">
        <f>'week 35'!S3</f>
        <v>54</v>
      </c>
      <c r="I3" s="17">
        <f>'week 36'!S3</f>
        <v>62</v>
      </c>
      <c r="J3" s="17">
        <f>'week 37'!S3</f>
        <v>217</v>
      </c>
      <c r="K3" s="17">
        <f>'week 38'!S3</f>
        <v>181</v>
      </c>
      <c r="L3" s="17">
        <f>'week 39'!S3</f>
        <v>139</v>
      </c>
      <c r="M3" s="17">
        <f>'week 40'!S3</f>
        <v>97</v>
      </c>
      <c r="N3" s="17">
        <f>'week 41'!S3</f>
        <v>127</v>
      </c>
      <c r="O3" s="17">
        <f>'week 42'!S3</f>
        <v>73</v>
      </c>
      <c r="P3" s="17">
        <f>'week 43'!S3</f>
        <v>103</v>
      </c>
      <c r="Q3" s="17">
        <f>'week 44'!S3</f>
        <v>91</v>
      </c>
      <c r="R3" s="17">
        <f>'week 45'!S3</f>
        <v>157</v>
      </c>
      <c r="S3" s="17">
        <f>'week 46'!S3</f>
        <v>149</v>
      </c>
      <c r="T3" s="17">
        <f>'week 47'!S3</f>
        <v>192</v>
      </c>
      <c r="U3" s="17">
        <f>'week 48'!S3</f>
        <v>245</v>
      </c>
    </row>
    <row r="4" spans="1:21" x14ac:dyDescent="0.3">
      <c r="A4" s="20" t="s">
        <v>13</v>
      </c>
      <c r="B4" s="20">
        <v>6</v>
      </c>
      <c r="C4" s="17">
        <v>38</v>
      </c>
      <c r="D4" s="17">
        <f>'Week 31'!S4</f>
        <v>18</v>
      </c>
      <c r="E4" s="17">
        <f>'Week 32'!S4</f>
        <v>18</v>
      </c>
      <c r="F4" s="17">
        <f>'week 33'!S4</f>
        <v>60</v>
      </c>
      <c r="G4" s="17">
        <f>'week 34'!S4</f>
        <v>60</v>
      </c>
      <c r="H4" s="17">
        <f>'week 35'!S4</f>
        <v>70</v>
      </c>
      <c r="I4" s="17">
        <f>'week 36'!S4</f>
        <v>58</v>
      </c>
      <c r="J4" s="17">
        <f>'week 37'!S4</f>
        <v>73</v>
      </c>
      <c r="K4" s="17">
        <f>'week 38'!S4</f>
        <v>61</v>
      </c>
      <c r="L4" s="17">
        <f>'week 39'!S4</f>
        <v>47</v>
      </c>
      <c r="M4" s="17">
        <f>'week 40'!S4</f>
        <v>33</v>
      </c>
      <c r="N4" s="17">
        <f>'week 41'!S4</f>
        <v>21</v>
      </c>
      <c r="O4" s="17">
        <f>'week 42'!S4</f>
        <v>3</v>
      </c>
      <c r="P4" s="17">
        <f>'week 43'!S4</f>
        <v>35</v>
      </c>
      <c r="Q4" s="17">
        <f>'week 44'!S4</f>
        <v>17</v>
      </c>
      <c r="R4" s="17">
        <f>'week 45'!S4</f>
        <v>25</v>
      </c>
      <c r="S4" s="17">
        <f>'week 46'!S4</f>
        <v>13</v>
      </c>
      <c r="T4" s="17">
        <f>'week 47'!S4</f>
        <v>13</v>
      </c>
      <c r="U4" s="17">
        <f>'week 48'!S4</f>
        <v>12</v>
      </c>
    </row>
    <row r="5" spans="1:21" x14ac:dyDescent="0.3">
      <c r="A5" s="20" t="s">
        <v>14</v>
      </c>
      <c r="B5" s="20">
        <v>6</v>
      </c>
      <c r="C5" s="17">
        <v>38</v>
      </c>
      <c r="D5" s="17">
        <f>'Week 31'!S5</f>
        <v>18</v>
      </c>
      <c r="E5" s="17">
        <f>'Week 32'!S5</f>
        <v>18</v>
      </c>
      <c r="F5" s="17">
        <f>'week 33'!S5</f>
        <v>42</v>
      </c>
      <c r="G5" s="17">
        <f>'week 34'!S5</f>
        <v>42</v>
      </c>
      <c r="H5" s="17">
        <f>'week 35'!S5</f>
        <v>68</v>
      </c>
      <c r="I5" s="17">
        <f>'week 36'!S5</f>
        <v>56</v>
      </c>
      <c r="J5" s="17">
        <f>'week 37'!S5</f>
        <v>73</v>
      </c>
      <c r="K5" s="17">
        <f>'week 38'!S5</f>
        <v>61</v>
      </c>
      <c r="L5" s="17">
        <f>'week 39'!S5</f>
        <v>47</v>
      </c>
      <c r="M5" s="17">
        <f>'week 40'!S5</f>
        <v>33</v>
      </c>
      <c r="N5" s="17">
        <f>'week 41'!S5</f>
        <v>51</v>
      </c>
      <c r="O5" s="17">
        <f>'week 42'!S5</f>
        <v>33</v>
      </c>
      <c r="P5" s="17">
        <f>'week 43'!S5</f>
        <v>25</v>
      </c>
      <c r="Q5" s="17">
        <f>'week 44'!S5</f>
        <v>41</v>
      </c>
      <c r="R5" s="17">
        <f>'week 45'!S5</f>
        <v>35</v>
      </c>
      <c r="S5" s="17">
        <f>'week 46'!S5</f>
        <v>63</v>
      </c>
      <c r="T5" s="17">
        <f>'week 47'!S5</f>
        <v>57</v>
      </c>
      <c r="U5" s="17">
        <f>'week 48'!S5</f>
        <v>72</v>
      </c>
    </row>
    <row r="6" spans="1:21" x14ac:dyDescent="0.3">
      <c r="A6" s="20" t="s">
        <v>15</v>
      </c>
      <c r="B6" s="20">
        <v>6</v>
      </c>
      <c r="C6" s="17">
        <v>38</v>
      </c>
      <c r="D6" s="17">
        <f>'Week 31'!S6</f>
        <v>18</v>
      </c>
      <c r="E6" s="17">
        <f>'Week 32'!S6</f>
        <v>18</v>
      </c>
      <c r="F6" s="17">
        <f>'week 33'!S6</f>
        <v>39</v>
      </c>
      <c r="G6" s="17">
        <f>'week 34'!S6</f>
        <v>76</v>
      </c>
      <c r="H6" s="17">
        <f>'week 35'!S6</f>
        <v>81</v>
      </c>
      <c r="I6" s="17">
        <f>'week 36'!S6</f>
        <v>69</v>
      </c>
      <c r="J6" s="17">
        <f>'week 37'!S6</f>
        <v>57</v>
      </c>
      <c r="K6" s="17">
        <f>'week 38'!S6</f>
        <v>61</v>
      </c>
      <c r="L6" s="17">
        <f>'week 39'!S6</f>
        <v>47</v>
      </c>
      <c r="M6" s="17">
        <f>'week 40'!S6</f>
        <v>63</v>
      </c>
      <c r="N6" s="17">
        <f>'week 41'!S6</f>
        <v>51</v>
      </c>
      <c r="O6" s="17">
        <f>'week 42'!S6</f>
        <v>33</v>
      </c>
      <c r="P6" s="17">
        <f>'week 43'!S6</f>
        <v>25</v>
      </c>
      <c r="Q6" s="17">
        <f>'week 44'!S6</f>
        <v>41</v>
      </c>
      <c r="R6" s="17">
        <f>'week 45'!S6</f>
        <v>35</v>
      </c>
      <c r="S6" s="17">
        <f>'week 46'!S6</f>
        <v>63</v>
      </c>
      <c r="T6" s="17">
        <f>'week 47'!S6</f>
        <v>57</v>
      </c>
      <c r="U6" s="17">
        <f>'week 48'!S6</f>
        <v>72</v>
      </c>
    </row>
    <row r="7" spans="1:21" x14ac:dyDescent="0.3">
      <c r="A7" s="20" t="s">
        <v>16</v>
      </c>
      <c r="B7" s="20">
        <v>6</v>
      </c>
      <c r="C7" s="17">
        <v>60</v>
      </c>
      <c r="D7" s="17">
        <f>'Week 31'!S7</f>
        <v>44</v>
      </c>
      <c r="E7" s="17">
        <f>'Week 32'!S7</f>
        <v>44</v>
      </c>
      <c r="F7" s="17">
        <f>'week 33'!S7</f>
        <v>44</v>
      </c>
      <c r="G7" s="17">
        <f>'week 34'!S7</f>
        <v>68</v>
      </c>
      <c r="H7" s="17">
        <f>'week 35'!S7</f>
        <v>68</v>
      </c>
      <c r="I7" s="17">
        <f>'week 36'!S7</f>
        <v>86</v>
      </c>
      <c r="J7" s="17">
        <f>'week 37'!S7</f>
        <v>145</v>
      </c>
      <c r="K7" s="17">
        <f>'week 38'!S7</f>
        <v>121</v>
      </c>
      <c r="L7" s="17">
        <f>'week 39'!S7</f>
        <v>93</v>
      </c>
      <c r="M7" s="17">
        <f>'week 40'!S7</f>
        <v>65</v>
      </c>
      <c r="N7" s="17">
        <f>'week 41'!S7</f>
        <v>91</v>
      </c>
      <c r="O7" s="17">
        <f>'week 42'!S7</f>
        <v>55</v>
      </c>
      <c r="P7" s="17">
        <f>'week 43'!S7</f>
        <v>39</v>
      </c>
      <c r="Q7" s="17">
        <f>'week 44'!S7</f>
        <v>87</v>
      </c>
      <c r="R7" s="17">
        <f>'week 45'!S7</f>
        <v>81</v>
      </c>
      <c r="S7" s="17">
        <f>'week 46'!S7</f>
        <v>141</v>
      </c>
      <c r="T7" s="17">
        <f>'week 47'!S7</f>
        <v>135</v>
      </c>
      <c r="U7" s="17">
        <f>'week 48'!S7</f>
        <v>173</v>
      </c>
    </row>
    <row r="8" spans="1:21" x14ac:dyDescent="0.3">
      <c r="A8" s="20" t="s">
        <v>17</v>
      </c>
      <c r="B8" s="20">
        <v>6</v>
      </c>
      <c r="C8" s="17">
        <v>19</v>
      </c>
      <c r="D8" s="17">
        <f>'Week 31'!S8</f>
        <v>9</v>
      </c>
      <c r="E8" s="17">
        <f>'Week 32'!S8</f>
        <v>9</v>
      </c>
      <c r="F8" s="17">
        <f>'week 33'!S8</f>
        <v>33</v>
      </c>
      <c r="G8" s="17">
        <f>'week 34'!S8</f>
        <v>33</v>
      </c>
      <c r="H8" s="17">
        <f>'week 35'!S8</f>
        <v>42</v>
      </c>
      <c r="I8" s="17">
        <f>'week 36'!S8</f>
        <v>36</v>
      </c>
      <c r="J8" s="17">
        <f>'week 37'!S8</f>
        <v>30</v>
      </c>
      <c r="K8" s="17">
        <f>'week 38'!S8</f>
        <v>31</v>
      </c>
      <c r="L8" s="17">
        <f>'week 39'!S8</f>
        <v>24</v>
      </c>
      <c r="M8" s="17">
        <f>'week 40'!S8</f>
        <v>17</v>
      </c>
      <c r="N8" s="17">
        <f>'week 41'!S8</f>
        <v>22</v>
      </c>
      <c r="O8" s="17">
        <f>'week 42'!S8</f>
        <v>13</v>
      </c>
      <c r="P8" s="17">
        <f>'week 43'!S8</f>
        <v>18</v>
      </c>
      <c r="Q8" s="17">
        <f>'week 44'!S8</f>
        <v>6</v>
      </c>
      <c r="R8" s="17">
        <f>'week 45'!S8</f>
        <v>7</v>
      </c>
      <c r="S8" s="17">
        <f>'week 46'!S8</f>
        <v>8</v>
      </c>
      <c r="T8" s="17">
        <f>'week 47'!S8</f>
        <v>-4</v>
      </c>
      <c r="U8" s="17">
        <f>'week 48'!S8</f>
        <v>-9</v>
      </c>
    </row>
    <row r="9" spans="1:21" x14ac:dyDescent="0.3">
      <c r="A9" s="20" t="s">
        <v>18</v>
      </c>
      <c r="B9" s="20">
        <v>6</v>
      </c>
      <c r="C9" s="17">
        <v>64</v>
      </c>
      <c r="D9" s="17">
        <f>'Week 31'!S9</f>
        <v>6</v>
      </c>
      <c r="E9" s="17">
        <f>'Week 32'!S9</f>
        <v>6</v>
      </c>
      <c r="F9" s="17">
        <f>'week 33'!S9</f>
        <v>38</v>
      </c>
      <c r="G9" s="17">
        <f>'week 34'!S9</f>
        <v>76</v>
      </c>
      <c r="H9" s="17">
        <f>'week 35'!S9</f>
        <v>68</v>
      </c>
      <c r="I9" s="17">
        <f>'week 36'!S9</f>
        <v>64</v>
      </c>
      <c r="J9" s="17">
        <f>'week 37'!S9</f>
        <v>289</v>
      </c>
      <c r="K9" s="17">
        <f>'week 38'!S9</f>
        <v>241</v>
      </c>
      <c r="L9" s="17">
        <f>'week 39'!S9</f>
        <v>185</v>
      </c>
      <c r="M9" s="17">
        <f>'week 40'!S9</f>
        <v>129</v>
      </c>
      <c r="N9" s="17">
        <f>'week 41'!S9</f>
        <v>81</v>
      </c>
      <c r="O9" s="17">
        <f>'week 42'!S9</f>
        <v>117</v>
      </c>
      <c r="P9" s="17">
        <f>'week 43'!S9</f>
        <v>85</v>
      </c>
      <c r="Q9" s="17">
        <f>'week 44'!S9</f>
        <v>182</v>
      </c>
      <c r="R9" s="17">
        <f>'week 45'!S9</f>
        <v>179</v>
      </c>
      <c r="S9" s="17">
        <f>'week 46'!S9</f>
        <v>305</v>
      </c>
      <c r="T9" s="17">
        <f>'week 47'!S9</f>
        <v>302</v>
      </c>
      <c r="U9" s="17">
        <f>'week 48'!S9</f>
        <v>391</v>
      </c>
    </row>
    <row r="10" spans="1:21" x14ac:dyDescent="0.3">
      <c r="A10" s="20" t="s">
        <v>19</v>
      </c>
      <c r="B10" s="20">
        <v>6</v>
      </c>
      <c r="C10" s="17">
        <v>16</v>
      </c>
      <c r="D10" s="17">
        <f>'Week 31'!S10</f>
        <v>37</v>
      </c>
      <c r="E10" s="17">
        <f>'Week 32'!S10</f>
        <v>37</v>
      </c>
      <c r="F10" s="17">
        <f>'week 33'!S10</f>
        <v>63</v>
      </c>
      <c r="G10" s="17">
        <f>'week 34'!S10</f>
        <v>63</v>
      </c>
      <c r="H10" s="17">
        <f>'week 35'!S10</f>
        <v>47</v>
      </c>
      <c r="I10" s="17">
        <f>'week 36'!S10</f>
        <v>57</v>
      </c>
      <c r="J10" s="17">
        <f>'week 37'!S10</f>
        <v>45</v>
      </c>
      <c r="K10" s="17">
        <f>'week 38'!S10</f>
        <v>33</v>
      </c>
      <c r="L10" s="17">
        <f>'week 39'!S10</f>
        <v>19</v>
      </c>
      <c r="M10" s="17">
        <f>'week 40'!S10</f>
        <v>5</v>
      </c>
      <c r="N10" s="17">
        <f>'week 41'!S10</f>
        <v>31</v>
      </c>
      <c r="O10" s="17">
        <f>'week 42'!S10</f>
        <v>41</v>
      </c>
      <c r="P10" s="17">
        <f>'week 43'!S10</f>
        <v>33</v>
      </c>
      <c r="Q10" s="17">
        <f>'week 44'!S10</f>
        <v>9</v>
      </c>
      <c r="R10" s="17">
        <f>'week 45'!S10</f>
        <v>13</v>
      </c>
      <c r="S10" s="17">
        <f>'week 46'!S10</f>
        <v>15</v>
      </c>
      <c r="T10" s="17">
        <f>'week 47'!S10</f>
        <v>-9</v>
      </c>
      <c r="U10" s="17">
        <f>'week 48'!S10</f>
        <v>-18</v>
      </c>
    </row>
    <row r="11" spans="1:21" x14ac:dyDescent="0.3">
      <c r="A11" s="20" t="s">
        <v>20</v>
      </c>
      <c r="B11" s="20">
        <v>6</v>
      </c>
      <c r="C11" s="17">
        <v>16</v>
      </c>
      <c r="D11" s="17">
        <f>'Week 31'!S11</f>
        <v>17</v>
      </c>
      <c r="E11" s="17">
        <f>'Week 32'!S11</f>
        <v>17</v>
      </c>
      <c r="F11" s="17">
        <f>'week 33'!S11</f>
        <v>51</v>
      </c>
      <c r="G11" s="17">
        <f>'week 34'!S11</f>
        <v>51</v>
      </c>
      <c r="H11" s="17">
        <f>'week 35'!S11</f>
        <v>58</v>
      </c>
      <c r="I11" s="17">
        <f>'week 36'!S11</f>
        <v>62</v>
      </c>
      <c r="J11" s="17">
        <f>'week 37'!S11</f>
        <v>50</v>
      </c>
      <c r="K11" s="17">
        <f>'week 38'!S11</f>
        <v>38</v>
      </c>
      <c r="L11" s="17">
        <f>'week 39'!S11</f>
        <v>24</v>
      </c>
      <c r="M11" s="17">
        <f>'week 40'!S11</f>
        <v>44</v>
      </c>
      <c r="N11" s="17">
        <f>'week 41'!S11</f>
        <v>32</v>
      </c>
      <c r="O11" s="17">
        <f>'week 42'!S11</f>
        <v>35</v>
      </c>
      <c r="P11" s="17">
        <f>'week 43'!S11</f>
        <v>27</v>
      </c>
      <c r="Q11" s="17">
        <f>'week 44'!S11</f>
        <v>41</v>
      </c>
      <c r="R11" s="17">
        <f>'week 45'!S11</f>
        <v>35</v>
      </c>
      <c r="S11" s="17">
        <f>'week 46'!S11</f>
        <v>63</v>
      </c>
      <c r="T11" s="17">
        <f>'week 47'!S11</f>
        <v>57</v>
      </c>
      <c r="U11" s="17">
        <f>'week 48'!S11</f>
        <v>72</v>
      </c>
    </row>
    <row r="12" spans="1:21" x14ac:dyDescent="0.3">
      <c r="A12" s="20" t="s">
        <v>21</v>
      </c>
      <c r="B12" s="20">
        <v>6</v>
      </c>
      <c r="C12" s="17">
        <v>48</v>
      </c>
      <c r="D12" s="17">
        <f>'Week 31'!S12</f>
        <v>30</v>
      </c>
      <c r="E12" s="17">
        <f>'Week 32'!S12</f>
        <v>30</v>
      </c>
      <c r="F12" s="17">
        <f>'week 33'!S12</f>
        <v>30</v>
      </c>
      <c r="G12" s="17">
        <f>'week 34'!S12</f>
        <v>68</v>
      </c>
      <c r="H12" s="17">
        <f>'week 35'!S12</f>
        <v>76</v>
      </c>
      <c r="I12" s="17">
        <f>'week 36'!S12</f>
        <v>102</v>
      </c>
      <c r="J12" s="17">
        <f>'week 37'!S12</f>
        <v>217</v>
      </c>
      <c r="K12" s="17">
        <f>'week 38'!S12</f>
        <v>181</v>
      </c>
      <c r="L12" s="17">
        <f>'week 39'!S12</f>
        <v>139</v>
      </c>
      <c r="M12" s="17">
        <f>'week 40'!S12</f>
        <v>169</v>
      </c>
      <c r="N12" s="17">
        <f>'week 41'!S12</f>
        <v>133</v>
      </c>
      <c r="O12" s="17">
        <f>'week 42'!S12</f>
        <v>79</v>
      </c>
      <c r="P12" s="17">
        <f>'week 43'!S12</f>
        <v>103</v>
      </c>
      <c r="Q12" s="17">
        <f>'week 44'!S12</f>
        <v>97</v>
      </c>
      <c r="R12" s="17">
        <f>'week 45'!S12</f>
        <v>169</v>
      </c>
      <c r="S12" s="17">
        <f>'week 46'!S12</f>
        <v>165</v>
      </c>
      <c r="T12" s="17">
        <f>'week 47'!S12</f>
        <v>214</v>
      </c>
      <c r="U12" s="17">
        <f>'week 48'!S12</f>
        <v>275</v>
      </c>
    </row>
    <row r="13" spans="1:21" x14ac:dyDescent="0.3">
      <c r="A13" s="20" t="s">
        <v>22</v>
      </c>
      <c r="B13" s="20">
        <v>2</v>
      </c>
      <c r="C13" s="17">
        <v>64017.800999999898</v>
      </c>
      <c r="D13" s="17">
        <f>'Week 31'!S13</f>
        <v>47808.800999999898</v>
      </c>
      <c r="E13" s="17">
        <f>'Week 32'!S13</f>
        <v>45641.800999999898</v>
      </c>
      <c r="F13" s="17">
        <f>'week 33'!S13</f>
        <v>59619.80099999989</v>
      </c>
      <c r="G13" s="17">
        <f>'week 34'!S13</f>
        <v>140210.80099999989</v>
      </c>
      <c r="H13" s="17">
        <f>'week 35'!S13</f>
        <v>216062.80099999989</v>
      </c>
      <c r="I13" s="17">
        <f>'week 36'!S13</f>
        <v>223913.80099999989</v>
      </c>
      <c r="J13" s="17">
        <f>'week 37'!S13</f>
        <v>216155.80099999989</v>
      </c>
      <c r="K13" s="17">
        <f>'week 38'!S13</f>
        <v>199503.80099999989</v>
      </c>
      <c r="L13" s="17">
        <f>'week 39'!S13</f>
        <v>187083.80099999989</v>
      </c>
      <c r="M13" s="17">
        <f>'week 40'!S13</f>
        <v>180542.80099999989</v>
      </c>
      <c r="N13" s="17">
        <f>'week 41'!S13</f>
        <v>164977.80099999989</v>
      </c>
      <c r="O13" s="17">
        <f>'week 42'!S13</f>
        <v>157949.80099999989</v>
      </c>
      <c r="P13" s="17">
        <f>'week 43'!S13</f>
        <v>149787.80099999989</v>
      </c>
      <c r="Q13" s="17">
        <f>'week 44'!S13</f>
        <v>149769.80099999989</v>
      </c>
      <c r="R13" s="17">
        <f>'week 45'!S13</f>
        <v>149751.80099999989</v>
      </c>
      <c r="S13" s="17">
        <f>'week 46'!S13</f>
        <v>149739.80099999989</v>
      </c>
      <c r="T13" s="17">
        <f>'week 47'!S13</f>
        <v>149721.80099999989</v>
      </c>
      <c r="U13" s="17">
        <f>'week 48'!S13</f>
        <v>149697.80099999989</v>
      </c>
    </row>
    <row r="14" spans="1:21" x14ac:dyDescent="0.3">
      <c r="A14" s="20" t="s">
        <v>23</v>
      </c>
      <c r="B14" s="20">
        <v>2</v>
      </c>
      <c r="C14" s="17">
        <v>49684.271999999903</v>
      </c>
      <c r="D14" s="17">
        <f>'Week 31'!S14</f>
        <v>44205.271999999903</v>
      </c>
      <c r="E14" s="17">
        <f>'Week 32'!S14</f>
        <v>42058.271999999903</v>
      </c>
      <c r="F14" s="17">
        <f>'week 33'!S14</f>
        <v>33872.271999999903</v>
      </c>
      <c r="G14" s="17">
        <f>'week 34'!S14</f>
        <v>33872.271999999903</v>
      </c>
      <c r="H14" s="17">
        <f>'week 35'!S14</f>
        <v>43448.271999999903</v>
      </c>
      <c r="I14" s="17">
        <f>'week 36'!S14</f>
        <v>80744.27199999991</v>
      </c>
      <c r="J14" s="17">
        <f>'week 37'!S14</f>
        <v>69297.27199999991</v>
      </c>
      <c r="K14" s="17">
        <f>'week 38'!S14</f>
        <v>60170.27199999991</v>
      </c>
      <c r="L14" s="17">
        <f>'week 39'!S14</f>
        <v>57970.27199999991</v>
      </c>
      <c r="M14" s="17">
        <f>'week 40'!S14</f>
        <v>45222.27199999991</v>
      </c>
      <c r="N14" s="17">
        <f>'week 41'!S14</f>
        <v>42034.27199999991</v>
      </c>
      <c r="O14" s="17">
        <f>'week 42'!S14</f>
        <v>24142.27199999991</v>
      </c>
      <c r="P14" s="17">
        <f>'week 43'!S14</f>
        <v>16757.27199999991</v>
      </c>
      <c r="Q14" s="17">
        <f>'week 44'!S14</f>
        <v>31741.27199999991</v>
      </c>
      <c r="R14" s="17">
        <f>'week 45'!S14</f>
        <v>32816.27199999991</v>
      </c>
      <c r="S14" s="17">
        <f>'week 46'!S14</f>
        <v>34640.27199999991</v>
      </c>
      <c r="T14" s="17">
        <f>'week 47'!S14</f>
        <v>27707.27199999991</v>
      </c>
      <c r="U14" s="17">
        <f>'week 48'!S14</f>
        <v>14654.27199999991</v>
      </c>
    </row>
    <row r="15" spans="1:21" x14ac:dyDescent="0.3">
      <c r="A15" s="20" t="s">
        <v>24</v>
      </c>
      <c r="B15" s="20">
        <v>6</v>
      </c>
      <c r="C15" s="17">
        <v>994.04499999999905</v>
      </c>
      <c r="D15" s="17">
        <f>'Week 31'!S15</f>
        <v>963.04499999999905</v>
      </c>
      <c r="E15" s="17">
        <f>'Week 32'!S15</f>
        <v>932.04499999999905</v>
      </c>
      <c r="F15" s="17">
        <f>'week 33'!S15</f>
        <v>932.04499999999905</v>
      </c>
      <c r="G15" s="17">
        <f>'week 34'!S15</f>
        <v>932.04499999999905</v>
      </c>
      <c r="H15" s="17">
        <f>'week 35'!S15</f>
        <v>901.04499999999905</v>
      </c>
      <c r="I15" s="17">
        <f>'week 36'!S15</f>
        <v>823.04499999999905</v>
      </c>
      <c r="J15" s="17">
        <f>'week 37'!S15</f>
        <v>776.04499999999905</v>
      </c>
      <c r="K15" s="17">
        <f>'week 38'!S15</f>
        <v>729.04499999999905</v>
      </c>
      <c r="L15" s="17">
        <f>'week 39'!S15</f>
        <v>698.04499999999905</v>
      </c>
      <c r="M15" s="17">
        <f>'week 40'!S15</f>
        <v>636.04499999999905</v>
      </c>
      <c r="N15" s="17">
        <f>'week 41'!S15</f>
        <v>574.04499999999905</v>
      </c>
      <c r="O15" s="17">
        <f>'week 42'!S15</f>
        <v>527.04499999999905</v>
      </c>
      <c r="P15" s="17">
        <f>'week 43'!S15</f>
        <v>527.04499999999905</v>
      </c>
      <c r="Q15" s="17">
        <f>'week 44'!S15</f>
        <v>496.04499999999905</v>
      </c>
      <c r="R15" s="17">
        <f>'week 45'!S15</f>
        <v>480.04499999999905</v>
      </c>
      <c r="S15" s="17">
        <f>'week 46'!S15</f>
        <v>418.04499999999905</v>
      </c>
      <c r="T15" s="17">
        <f>'week 47'!S15</f>
        <v>324.04499999999905</v>
      </c>
      <c r="U15" s="17">
        <f>'week 48'!S15</f>
        <v>308.04499999999905</v>
      </c>
    </row>
    <row r="16" spans="1:21" x14ac:dyDescent="0.3">
      <c r="A16" s="20" t="s">
        <v>25</v>
      </c>
      <c r="B16" s="20">
        <v>6</v>
      </c>
      <c r="C16" s="17">
        <v>1383.202</v>
      </c>
      <c r="D16" s="17">
        <f>'Week 31'!S16</f>
        <v>15245.201999999999</v>
      </c>
      <c r="E16" s="17">
        <f>'Week 32'!S16</f>
        <v>15245.201999999999</v>
      </c>
      <c r="F16" s="17">
        <f>'week 33'!S16</f>
        <v>15245.201999999999</v>
      </c>
      <c r="G16" s="17">
        <f>'week 34'!S16</f>
        <v>14729.201999999999</v>
      </c>
      <c r="H16" s="17">
        <f>'week 35'!S16</f>
        <v>13689.201999999999</v>
      </c>
      <c r="I16" s="17">
        <f>'week 36'!S16</f>
        <v>12865.201999999999</v>
      </c>
      <c r="J16" s="17">
        <f>'week 37'!S16</f>
        <v>12340.201999999999</v>
      </c>
      <c r="K16" s="17">
        <f>'week 38'!S16</f>
        <v>11862.201999999999</v>
      </c>
      <c r="L16" s="17">
        <f>'week 39'!S16</f>
        <v>11716.201999999999</v>
      </c>
      <c r="M16" s="17">
        <f>'week 40'!S16</f>
        <v>18283.201999999997</v>
      </c>
      <c r="N16" s="17">
        <f>'week 41'!S16</f>
        <v>16175.201999999997</v>
      </c>
      <c r="O16" s="17">
        <f>'week 42'!S16</f>
        <v>15047.201999999997</v>
      </c>
      <c r="P16" s="17">
        <f>'week 43'!S16</f>
        <v>15009.201999999997</v>
      </c>
      <c r="Q16" s="17">
        <f>'week 44'!S16</f>
        <v>15009.201999999997</v>
      </c>
      <c r="R16" s="17">
        <f>'week 45'!S16</f>
        <v>13971.201999999997</v>
      </c>
      <c r="S16" s="17">
        <f>'week 46'!S16</f>
        <v>21046.201999999997</v>
      </c>
      <c r="T16" s="17">
        <f>'week 47'!S16</f>
        <v>20011.201999999997</v>
      </c>
      <c r="U16" s="17">
        <f>'week 48'!S16</f>
        <v>19850.201999999997</v>
      </c>
    </row>
    <row r="17" spans="1:21" x14ac:dyDescent="0.3">
      <c r="A17" s="20" t="s">
        <v>26</v>
      </c>
      <c r="B17" s="20">
        <v>6</v>
      </c>
      <c r="C17" s="17">
        <v>298.51999999999902</v>
      </c>
      <c r="D17" s="17">
        <f>'Week 31'!S17</f>
        <v>281.51999999999902</v>
      </c>
      <c r="E17" s="17">
        <f>'Week 32'!S17</f>
        <v>264.51999999999902</v>
      </c>
      <c r="F17" s="17">
        <f>'week 33'!S17</f>
        <v>264.51999999999902</v>
      </c>
      <c r="G17" s="17">
        <f>'week 34'!S17</f>
        <v>264.51999999999902</v>
      </c>
      <c r="H17" s="17">
        <f>'week 35'!S17</f>
        <v>247.51999999999902</v>
      </c>
      <c r="I17" s="17">
        <f>'week 36'!S17</f>
        <v>203.51999999999902</v>
      </c>
      <c r="J17" s="17">
        <f>'week 37'!S17</f>
        <v>177.51999999999902</v>
      </c>
      <c r="K17" s="17">
        <f>'week 38'!S17</f>
        <v>187.51999999999902</v>
      </c>
      <c r="L17" s="17">
        <f>'week 39'!S17</f>
        <v>170.51999999999902</v>
      </c>
      <c r="M17" s="17">
        <f>'week 40'!S17</f>
        <v>135.51999999999902</v>
      </c>
      <c r="N17" s="17">
        <f>'week 41'!S17</f>
        <v>100.51999999999902</v>
      </c>
      <c r="O17" s="17">
        <f>'week 42'!S17</f>
        <v>74.519999999999015</v>
      </c>
      <c r="P17" s="17">
        <f>'week 43'!S17</f>
        <v>158.51999999999902</v>
      </c>
      <c r="Q17" s="17">
        <f>'week 44'!S17</f>
        <v>141.51999999999902</v>
      </c>
      <c r="R17" s="17">
        <f>'week 45'!S17</f>
        <v>180.51999999999902</v>
      </c>
      <c r="S17" s="17">
        <f>'week 46'!S17</f>
        <v>145.51999999999902</v>
      </c>
      <c r="T17" s="17">
        <f>'week 47'!S17</f>
        <v>153.51999999999902</v>
      </c>
      <c r="U17" s="17">
        <f>'week 48'!S17</f>
        <v>144.51999999999902</v>
      </c>
    </row>
    <row r="18" spans="1:21" x14ac:dyDescent="0.3">
      <c r="A18" s="20" t="s">
        <v>27</v>
      </c>
      <c r="B18" s="20">
        <v>6</v>
      </c>
      <c r="C18" s="17">
        <v>95591.597999999896</v>
      </c>
      <c r="D18" s="17">
        <f>'Week 31'!S18</f>
        <v>110918.5979999999</v>
      </c>
      <c r="E18" s="17">
        <f>'Week 32'!S18</f>
        <v>104467.5979999999</v>
      </c>
      <c r="F18" s="17">
        <f>'week 33'!S18</f>
        <v>98586.597999999896</v>
      </c>
      <c r="G18" s="17">
        <f>'week 34'!S18</f>
        <v>90357.597999999896</v>
      </c>
      <c r="H18" s="17">
        <f>'week 35'!S18</f>
        <v>99735.597999999896</v>
      </c>
      <c r="I18" s="17">
        <f>'week 36'!S18</f>
        <v>125870.59799999988</v>
      </c>
      <c r="J18" s="17">
        <f>'week 37'!S18</f>
        <v>105959.59799999988</v>
      </c>
      <c r="K18" s="17">
        <f>'week 38'!S18</f>
        <v>90745.597999999882</v>
      </c>
      <c r="L18" s="17">
        <f>'week 39'!S18</f>
        <v>82939.597999999882</v>
      </c>
      <c r="M18" s="17">
        <f>'week 40'!S18</f>
        <v>105710.59799999988</v>
      </c>
      <c r="N18" s="17">
        <f>'week 41'!S18</f>
        <v>92676.597999999882</v>
      </c>
      <c r="O18" s="17">
        <f>'week 42'!S18</f>
        <v>103594.59799999988</v>
      </c>
      <c r="P18" s="17">
        <f>'week 43'!S18</f>
        <v>96475.597999999882</v>
      </c>
      <c r="Q18" s="17">
        <f>'week 44'!S18</f>
        <v>85757.597999999882</v>
      </c>
      <c r="R18" s="17">
        <f>'week 45'!S18</f>
        <v>79538.597999999882</v>
      </c>
      <c r="S18" s="17">
        <f>'week 46'!S18</f>
        <v>66408.597999999882</v>
      </c>
      <c r="T18" s="17">
        <f>'week 47'!S18</f>
        <v>20596.597999999882</v>
      </c>
      <c r="U18" s="17">
        <f>'week 48'!S18</f>
        <v>47339.597999999882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2988E-DF90-49A1-BD60-71749EBF334E}">
  <dimension ref="A1:AA19"/>
  <sheetViews>
    <sheetView topLeftCell="U1" workbookViewId="0">
      <selection activeCell="Z1" sqref="Z1"/>
    </sheetView>
  </sheetViews>
  <sheetFormatPr defaultRowHeight="14.4" x14ac:dyDescent="0.3"/>
  <cols>
    <col min="11" max="12" width="10" bestFit="1" customWidth="1"/>
    <col min="16" max="17" width="11.44140625" bestFit="1" customWidth="1"/>
    <col min="18" max="18" width="10" bestFit="1" customWidth="1"/>
    <col min="19" max="19" width="10" customWidth="1"/>
    <col min="24" max="24" width="9.6640625" customWidth="1"/>
  </cols>
  <sheetData>
    <row r="1" spans="1:27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7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6">
        <v>10</v>
      </c>
      <c r="I2" s="27">
        <f t="shared" ref="I2:I18" si="0">G2/2</f>
        <v>32.226923076923079</v>
      </c>
      <c r="J2" s="28">
        <f>G2</f>
        <v>64.453846153846158</v>
      </c>
      <c r="K2" s="28">
        <f t="shared" ref="K2:K18" si="1">J2+F2</f>
        <v>187.22307692307692</v>
      </c>
      <c r="L2" s="28">
        <f t="shared" ref="L2:L18" si="2">K2+E2</f>
        <v>224.05384615384614</v>
      </c>
      <c r="M2" s="29">
        <v>24</v>
      </c>
      <c r="N2" s="28">
        <v>201</v>
      </c>
      <c r="O2" s="17">
        <f>_xlfn.XLOOKUP(B2,'[2]SALES ORDER'!$B:$B,'[2]SALES ORDER'!$F:$F)</f>
        <v>0</v>
      </c>
      <c r="P2" s="28">
        <f>$J2-'[2]SALES ORDER'!G2</f>
        <v>64.453846153846158</v>
      </c>
      <c r="Q2" s="28">
        <f>$J2-'[2]SALES ORDER'!H2</f>
        <v>32.453846153846158</v>
      </c>
      <c r="R2" s="28">
        <f>M2+N2-O2</f>
        <v>225</v>
      </c>
      <c r="S2" s="29">
        <f>M2+'Arrivi MRP -&gt; DDMRP'!F3-'week 33'!O2</f>
        <v>24</v>
      </c>
      <c r="T2" s="30">
        <f>R2/L2</f>
        <v>1.0042228859820785</v>
      </c>
      <c r="U2" s="28"/>
      <c r="V2" s="28"/>
      <c r="W2" s="30"/>
      <c r="X2" s="28"/>
      <c r="Y2" s="29"/>
      <c r="Z2" s="28"/>
    </row>
    <row r="3" spans="1:27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14">
        <v>10</v>
      </c>
      <c r="I3" s="15">
        <f t="shared" si="0"/>
        <v>48.340384615384608</v>
      </c>
      <c r="J3" s="16">
        <f t="shared" ref="J3:J18" si="3">G3</f>
        <v>96.680769230769215</v>
      </c>
      <c r="K3" s="16">
        <f t="shared" si="1"/>
        <v>280.8346153846154</v>
      </c>
      <c r="L3" s="16">
        <f t="shared" si="2"/>
        <v>336.08076923076925</v>
      </c>
      <c r="M3" s="29">
        <v>12</v>
      </c>
      <c r="N3" s="28">
        <v>325</v>
      </c>
      <c r="O3" s="17">
        <v>0</v>
      </c>
      <c r="P3" s="28">
        <f>$J3-'[2]SALES ORDER'!G3</f>
        <v>96.680769230769215</v>
      </c>
      <c r="Q3" s="28">
        <f>$J3-'[2]SALES ORDER'!H3</f>
        <v>48.680769230769215</v>
      </c>
      <c r="R3" s="16">
        <f t="shared" ref="R3:R18" si="4">M3+N3-O3</f>
        <v>337</v>
      </c>
      <c r="S3" s="29">
        <f>M3+'Arrivi MRP -&gt; DDMRP'!F4-'week 33'!O3</f>
        <v>12</v>
      </c>
      <c r="T3" s="18">
        <f t="shared" ref="T3:T18" si="5">R3/L3</f>
        <v>1.0027351483732161</v>
      </c>
      <c r="U3" s="16"/>
      <c r="V3" s="16"/>
      <c r="W3" s="16"/>
      <c r="X3" s="16"/>
      <c r="Y3" s="17"/>
      <c r="Z3" s="16"/>
    </row>
    <row r="4" spans="1:27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14">
        <v>10</v>
      </c>
      <c r="I4" s="15">
        <f t="shared" si="0"/>
        <v>16.113461538461539</v>
      </c>
      <c r="J4" s="16">
        <f t="shared" si="3"/>
        <v>32.226923076923079</v>
      </c>
      <c r="K4" s="16">
        <f t="shared" si="1"/>
        <v>93.611538461538458</v>
      </c>
      <c r="L4" s="16">
        <f t="shared" si="2"/>
        <v>112.02692307692307</v>
      </c>
      <c r="M4" s="29">
        <v>18</v>
      </c>
      <c r="N4" s="28">
        <v>95</v>
      </c>
      <c r="O4" s="17">
        <v>0</v>
      </c>
      <c r="P4" s="28">
        <f>$J4-'[2]SALES ORDER'!G4</f>
        <v>32.226923076923079</v>
      </c>
      <c r="Q4" s="28">
        <f>$J4-'[2]SALES ORDER'!H4</f>
        <v>16.226923076923079</v>
      </c>
      <c r="R4" s="16">
        <f t="shared" si="4"/>
        <v>113</v>
      </c>
      <c r="S4" s="29">
        <f>M4+'Arrivi MRP -&gt; DDMRP'!F5-'week 33'!O4</f>
        <v>60</v>
      </c>
      <c r="T4" s="18">
        <f t="shared" si="5"/>
        <v>1.0086860988086657</v>
      </c>
      <c r="U4" s="16"/>
      <c r="V4" s="16"/>
      <c r="W4" s="16"/>
      <c r="X4" s="16"/>
      <c r="Y4" s="17"/>
      <c r="Z4" s="16"/>
    </row>
    <row r="5" spans="1:27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14">
        <v>10</v>
      </c>
      <c r="I5" s="15">
        <f t="shared" si="0"/>
        <v>16.113461538461539</v>
      </c>
      <c r="J5" s="16">
        <f t="shared" si="3"/>
        <v>32.226923076923079</v>
      </c>
      <c r="K5" s="16">
        <f t="shared" si="1"/>
        <v>93.611538461538458</v>
      </c>
      <c r="L5" s="16">
        <f t="shared" si="2"/>
        <v>112.02692307692307</v>
      </c>
      <c r="M5" s="29">
        <v>18</v>
      </c>
      <c r="N5" s="28">
        <v>95</v>
      </c>
      <c r="O5" s="17">
        <v>0</v>
      </c>
      <c r="P5" s="28">
        <f>$J5-'[2]SALES ORDER'!G5</f>
        <v>32.226923076923079</v>
      </c>
      <c r="Q5" s="28">
        <f>$J5-'[2]SALES ORDER'!H5</f>
        <v>16.226923076923079</v>
      </c>
      <c r="R5" s="16">
        <f t="shared" si="4"/>
        <v>113</v>
      </c>
      <c r="S5" s="29">
        <f>M5+'Arrivi MRP -&gt; DDMRP'!F6-'week 33'!O5</f>
        <v>42</v>
      </c>
      <c r="T5" s="18">
        <f t="shared" si="5"/>
        <v>1.0086860988086657</v>
      </c>
      <c r="U5" s="16"/>
      <c r="V5" s="16"/>
      <c r="W5" s="16"/>
      <c r="X5" s="16"/>
      <c r="Y5" s="17"/>
      <c r="Z5" s="16"/>
    </row>
    <row r="6" spans="1:27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6">
        <v>10</v>
      </c>
      <c r="I6" s="27">
        <f t="shared" si="0"/>
        <v>16.113461538461539</v>
      </c>
      <c r="J6" s="28">
        <f t="shared" si="3"/>
        <v>32.226923076923079</v>
      </c>
      <c r="K6" s="28">
        <f t="shared" si="1"/>
        <v>93.611538461538458</v>
      </c>
      <c r="L6" s="28">
        <f t="shared" si="2"/>
        <v>112.02692307692307</v>
      </c>
      <c r="M6" s="29">
        <v>18</v>
      </c>
      <c r="N6" s="33">
        <v>95</v>
      </c>
      <c r="O6" s="17">
        <v>0</v>
      </c>
      <c r="P6" s="28">
        <f>$J6-'[2]SALES ORDER'!G6</f>
        <v>32.226923076923079</v>
      </c>
      <c r="Q6" s="28">
        <f>$J6-'[2]SALES ORDER'!H6</f>
        <v>16.226923076923079</v>
      </c>
      <c r="R6" s="28">
        <f t="shared" si="4"/>
        <v>113</v>
      </c>
      <c r="S6" s="29">
        <f>M6+'Arrivi MRP -&gt; DDMRP'!F7-'week 33'!O6</f>
        <v>39</v>
      </c>
      <c r="T6" s="30">
        <f t="shared" si="5"/>
        <v>1.0086860988086657</v>
      </c>
      <c r="U6" s="28"/>
      <c r="V6" s="28"/>
      <c r="W6" s="28"/>
      <c r="X6" s="28"/>
      <c r="Y6" s="29"/>
      <c r="Z6" s="28"/>
      <c r="AA6" s="34"/>
    </row>
    <row r="7" spans="1:27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6">
        <v>10</v>
      </c>
      <c r="I7" s="27">
        <f t="shared" si="0"/>
        <v>32.226923076923079</v>
      </c>
      <c r="J7" s="28">
        <f t="shared" si="3"/>
        <v>64.453846153846158</v>
      </c>
      <c r="K7" s="28">
        <f t="shared" si="1"/>
        <v>187.22307692307692</v>
      </c>
      <c r="L7" s="28">
        <f t="shared" si="2"/>
        <v>224.05384615384614</v>
      </c>
      <c r="M7" s="29">
        <v>44</v>
      </c>
      <c r="N7" s="28">
        <v>181</v>
      </c>
      <c r="O7" s="17">
        <v>0</v>
      </c>
      <c r="P7" s="28">
        <f>$J7-'[2]SALES ORDER'!G7</f>
        <v>64.453846153846158</v>
      </c>
      <c r="Q7" s="28">
        <f>$J7-'[2]SALES ORDER'!H7</f>
        <v>32.453846153846158</v>
      </c>
      <c r="R7" s="28">
        <f t="shared" si="4"/>
        <v>225</v>
      </c>
      <c r="S7" s="29">
        <f>M7+'Arrivi MRP -&gt; DDMRP'!F8-'week 33'!O7</f>
        <v>44</v>
      </c>
      <c r="T7" s="30">
        <f t="shared" si="5"/>
        <v>1.0042228859820785</v>
      </c>
      <c r="U7" s="28"/>
      <c r="V7" s="28"/>
      <c r="W7" s="28"/>
      <c r="X7" s="28"/>
      <c r="Y7" s="29"/>
      <c r="Z7" s="28"/>
      <c r="AA7" s="34"/>
    </row>
    <row r="8" spans="1:27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6">
        <v>10</v>
      </c>
      <c r="I8" s="27">
        <f t="shared" si="0"/>
        <v>8.0567307692307697</v>
      </c>
      <c r="J8" s="28">
        <f t="shared" si="3"/>
        <v>16.113461538461539</v>
      </c>
      <c r="K8" s="28">
        <f t="shared" si="1"/>
        <v>46.805769230769229</v>
      </c>
      <c r="L8" s="28">
        <f t="shared" si="2"/>
        <v>56.013461538461534</v>
      </c>
      <c r="M8" s="29">
        <v>9</v>
      </c>
      <c r="N8" s="33">
        <v>48</v>
      </c>
      <c r="O8" s="17">
        <v>0</v>
      </c>
      <c r="P8" s="28">
        <f>$J8-'[2]SALES ORDER'!G8</f>
        <v>16.113461538461539</v>
      </c>
      <c r="Q8" s="28">
        <f>$J8-'[2]SALES ORDER'!H8</f>
        <v>8.1134615384615394</v>
      </c>
      <c r="R8" s="28">
        <f t="shared" si="4"/>
        <v>57</v>
      </c>
      <c r="S8" s="29">
        <f>M8+'Arrivi MRP -&gt; DDMRP'!F9-'week 33'!O8</f>
        <v>33</v>
      </c>
      <c r="T8" s="30">
        <f t="shared" si="5"/>
        <v>1.0176125244618397</v>
      </c>
      <c r="U8" s="28"/>
      <c r="V8" s="28"/>
      <c r="W8" s="28"/>
      <c r="X8" s="28"/>
      <c r="Y8" s="29"/>
      <c r="Z8" s="28"/>
      <c r="AA8" s="34"/>
    </row>
    <row r="9" spans="1:27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6">
        <v>10</v>
      </c>
      <c r="I9" s="27">
        <f t="shared" si="0"/>
        <v>64.453846153846158</v>
      </c>
      <c r="J9" s="28">
        <f t="shared" si="3"/>
        <v>128.90769230769232</v>
      </c>
      <c r="K9" s="28">
        <f t="shared" si="1"/>
        <v>374.44615384615383</v>
      </c>
      <c r="L9" s="28">
        <f t="shared" si="2"/>
        <v>448.10769230769228</v>
      </c>
      <c r="M9" s="29">
        <v>6</v>
      </c>
      <c r="N9" s="28">
        <v>443</v>
      </c>
      <c r="O9" s="17">
        <v>0</v>
      </c>
      <c r="P9" s="28">
        <f>$J9-'[2]SALES ORDER'!G9</f>
        <v>128.90769230769232</v>
      </c>
      <c r="Q9" s="28">
        <f>$J9-'[2]SALES ORDER'!H9</f>
        <v>64.907692307692315</v>
      </c>
      <c r="R9" s="28">
        <f t="shared" si="4"/>
        <v>449</v>
      </c>
      <c r="S9" s="29">
        <f>M9+'Arrivi MRP -&gt; DDMRP'!F10-'week 33'!O9</f>
        <v>38</v>
      </c>
      <c r="T9" s="30">
        <f t="shared" si="5"/>
        <v>1.0019912795687851</v>
      </c>
      <c r="U9" s="28"/>
      <c r="V9" s="28"/>
      <c r="W9" s="28"/>
      <c r="X9" s="28"/>
      <c r="Y9" s="29"/>
      <c r="Z9" s="28"/>
      <c r="AA9" s="34"/>
    </row>
    <row r="10" spans="1:27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6">
        <v>10</v>
      </c>
      <c r="I10" s="27">
        <f t="shared" si="0"/>
        <v>16.113461538461539</v>
      </c>
      <c r="J10" s="28">
        <f t="shared" si="3"/>
        <v>32.226923076923079</v>
      </c>
      <c r="K10" s="28">
        <f t="shared" si="1"/>
        <v>93.611538461538458</v>
      </c>
      <c r="L10" s="28">
        <f t="shared" si="2"/>
        <v>112.02692307692307</v>
      </c>
      <c r="M10" s="29">
        <v>37</v>
      </c>
      <c r="N10" s="29">
        <v>89</v>
      </c>
      <c r="O10" s="17">
        <v>0</v>
      </c>
      <c r="P10" s="28">
        <f>$J10-'[2]SALES ORDER'!G10</f>
        <v>32.226923076923079</v>
      </c>
      <c r="Q10" s="28">
        <f>$J10-'[2]SALES ORDER'!H10</f>
        <v>16.226923076923079</v>
      </c>
      <c r="R10" s="28">
        <f t="shared" si="4"/>
        <v>126</v>
      </c>
      <c r="S10" s="29">
        <f>M10+'Arrivi MRP -&gt; DDMRP'!F11-'week 33'!O10</f>
        <v>63</v>
      </c>
      <c r="T10" s="30">
        <f t="shared" si="5"/>
        <v>1.1247296322999281</v>
      </c>
      <c r="U10" s="28"/>
      <c r="V10" s="28"/>
      <c r="W10" s="28"/>
      <c r="X10" s="28"/>
      <c r="Y10" s="29"/>
      <c r="Z10" s="28"/>
      <c r="AA10" s="34"/>
    </row>
    <row r="11" spans="1:27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6">
        <v>10</v>
      </c>
      <c r="I11" s="27">
        <f t="shared" si="0"/>
        <v>16.113461538461539</v>
      </c>
      <c r="J11" s="28">
        <f t="shared" si="3"/>
        <v>32.226923076923079</v>
      </c>
      <c r="K11" s="28">
        <f t="shared" si="1"/>
        <v>93.611538461538458</v>
      </c>
      <c r="L11" s="28">
        <f t="shared" si="2"/>
        <v>112.02692307692307</v>
      </c>
      <c r="M11" s="29">
        <v>17</v>
      </c>
      <c r="N11" s="29">
        <v>94</v>
      </c>
      <c r="O11" s="17">
        <v>0</v>
      </c>
      <c r="P11" s="28">
        <f>$J11-'[2]SALES ORDER'!G11</f>
        <v>32.226923076923079</v>
      </c>
      <c r="Q11" s="28">
        <f>$J11-'[2]SALES ORDER'!H11</f>
        <v>16.226923076923079</v>
      </c>
      <c r="R11" s="28">
        <f t="shared" si="4"/>
        <v>111</v>
      </c>
      <c r="S11" s="29">
        <f>M11+'Arrivi MRP -&gt; DDMRP'!F12-'week 33'!O11</f>
        <v>51</v>
      </c>
      <c r="T11" s="30">
        <f t="shared" si="5"/>
        <v>0.99083324750231749</v>
      </c>
      <c r="U11" s="28"/>
      <c r="V11" s="28"/>
      <c r="W11" s="28"/>
      <c r="X11" s="28"/>
      <c r="Y11" s="29"/>
      <c r="Z11" s="28"/>
      <c r="AA11" s="34"/>
    </row>
    <row r="12" spans="1:27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6">
        <v>10</v>
      </c>
      <c r="I12" s="27">
        <f t="shared" si="0"/>
        <v>48.340384615384608</v>
      </c>
      <c r="J12" s="28">
        <f t="shared" si="3"/>
        <v>96.680769230769215</v>
      </c>
      <c r="K12" s="28">
        <f t="shared" si="1"/>
        <v>280.8346153846154</v>
      </c>
      <c r="L12" s="28">
        <f t="shared" si="2"/>
        <v>336.08076923076925</v>
      </c>
      <c r="M12" s="29">
        <v>30</v>
      </c>
      <c r="N12" s="28">
        <v>307</v>
      </c>
      <c r="O12" s="17">
        <v>0</v>
      </c>
      <c r="P12" s="28">
        <f>$J12-'[2]SALES ORDER'!G12</f>
        <v>96.680769230769215</v>
      </c>
      <c r="Q12" s="28">
        <f>$J12-'[2]SALES ORDER'!H12</f>
        <v>48.680769230769215</v>
      </c>
      <c r="R12" s="28">
        <f t="shared" si="4"/>
        <v>337</v>
      </c>
      <c r="S12" s="29">
        <f>M12+'Arrivi MRP -&gt; DDMRP'!F13-'week 33'!O12</f>
        <v>30</v>
      </c>
      <c r="T12" s="30">
        <f t="shared" si="5"/>
        <v>1.0027351483732161</v>
      </c>
      <c r="U12" s="28"/>
      <c r="V12" s="28"/>
      <c r="W12" s="28"/>
      <c r="X12" s="28"/>
      <c r="Y12" s="29"/>
      <c r="Z12" s="28"/>
      <c r="AA12" s="34"/>
    </row>
    <row r="13" spans="1:27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45641.800999999898</v>
      </c>
      <c r="N13" s="29">
        <v>8819</v>
      </c>
      <c r="O13" s="17">
        <v>7370</v>
      </c>
      <c r="P13" s="28">
        <f>$J13-'[2]SALES ORDER'!G13</f>
        <v>18901.718538461537</v>
      </c>
      <c r="Q13" s="28">
        <f>$J13-'[2]SALES ORDER'!H13</f>
        <v>15818.718538461537</v>
      </c>
      <c r="R13" s="28">
        <f t="shared" si="4"/>
        <v>47090.800999999898</v>
      </c>
      <c r="S13" s="29">
        <f>M13+'Arrivi MRP -&gt; DDMRP'!F14-'week 33'!O13</f>
        <v>59619.80099999989</v>
      </c>
      <c r="T13" s="30">
        <f t="shared" si="5"/>
        <v>0.82641520408728952</v>
      </c>
      <c r="U13" s="28"/>
      <c r="V13" s="28"/>
      <c r="W13" s="28"/>
      <c r="X13" s="28"/>
      <c r="Y13" s="29"/>
      <c r="Z13" s="28"/>
      <c r="AA13" s="34"/>
    </row>
    <row r="14" spans="1:27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6">
        <v>10</v>
      </c>
      <c r="I14" s="27">
        <f t="shared" si="0"/>
        <v>7323.7448509615397</v>
      </c>
      <c r="J14" s="28">
        <f t="shared" si="3"/>
        <v>14647.489701923079</v>
      </c>
      <c r="K14" s="28">
        <f t="shared" si="1"/>
        <v>31387.477932692316</v>
      </c>
      <c r="L14" s="28">
        <f t="shared" si="2"/>
        <v>43105.469694230778</v>
      </c>
      <c r="M14" s="29">
        <v>42058.271999999903</v>
      </c>
      <c r="N14" s="29">
        <v>8186</v>
      </c>
      <c r="O14" s="17">
        <v>8186</v>
      </c>
      <c r="P14" s="28">
        <f>$J14-'[2]SALES ORDER'!G14</f>
        <v>14647.489701923079</v>
      </c>
      <c r="Q14" s="28">
        <f>$J14-'[2]SALES ORDER'!H14</f>
        <v>12919.489701923079</v>
      </c>
      <c r="R14" s="28">
        <f t="shared" si="4"/>
        <v>42058.271999999903</v>
      </c>
      <c r="S14" s="29">
        <f>M14+'Arrivi MRP -&gt; DDMRP'!F15-'week 33'!O14</f>
        <v>33872.271999999903</v>
      </c>
      <c r="T14" s="30">
        <f t="shared" si="5"/>
        <v>0.97570615280011597</v>
      </c>
      <c r="U14" s="28"/>
      <c r="V14" s="28"/>
      <c r="W14" s="28"/>
      <c r="X14" s="28"/>
      <c r="Y14" s="29"/>
      <c r="Z14" s="28"/>
      <c r="AA14" s="34"/>
    </row>
    <row r="15" spans="1:27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6">
        <v>10</v>
      </c>
      <c r="I15" s="27">
        <f t="shared" si="0"/>
        <v>74.958668750000001</v>
      </c>
      <c r="J15" s="28">
        <f t="shared" si="3"/>
        <v>149.9173375</v>
      </c>
      <c r="K15" s="28">
        <f t="shared" si="1"/>
        <v>435.47417083333335</v>
      </c>
      <c r="L15" s="28">
        <f t="shared" si="2"/>
        <v>521.14122083333336</v>
      </c>
      <c r="M15" s="29">
        <v>932.04499999999905</v>
      </c>
      <c r="N15" s="29">
        <f>_xlfn.XLOOKUP(B15,'[2]ON-ORDER'!$B:$B,'[2]ON-ORDER'!$C:$C)</f>
        <v>0</v>
      </c>
      <c r="O15" s="17"/>
      <c r="P15" s="28">
        <f>$J15-'[2]SALES ORDER'!G15</f>
        <v>149.9173375</v>
      </c>
      <c r="Q15" s="28">
        <f>$J15-'[2]SALES ORDER'!H15</f>
        <v>118.9173375</v>
      </c>
      <c r="R15" s="28">
        <f t="shared" si="4"/>
        <v>932.04499999999905</v>
      </c>
      <c r="S15" s="29">
        <f>M15+'Arrivi MRP -&gt; DDMRP'!F16-'week 33'!O15</f>
        <v>932.04499999999905</v>
      </c>
      <c r="T15" s="30">
        <f t="shared" si="5"/>
        <v>1.7884691571885409</v>
      </c>
      <c r="U15" s="28"/>
      <c r="V15" s="28"/>
      <c r="W15" s="28"/>
      <c r="X15" s="28"/>
      <c r="Y15" s="29"/>
      <c r="Z15" s="28"/>
      <c r="AA15" s="34"/>
    </row>
    <row r="16" spans="1:27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16871.43609090909</v>
      </c>
      <c r="L16" s="28">
        <f t="shared" si="2"/>
        <v>23946.43609090909</v>
      </c>
      <c r="M16" s="29">
        <v>15245.201999999999</v>
      </c>
      <c r="N16" s="29">
        <f>_xlfn.XLOOKUP(B16,'[2]ON-ORDER'!$B:$B,'[2]ON-ORDER'!$C:$C)</f>
        <v>14340</v>
      </c>
      <c r="O16" s="17"/>
      <c r="P16" s="28">
        <f>$J16-'[2]SALES ORDER'!G16</f>
        <v>11865.25</v>
      </c>
      <c r="Q16" s="28">
        <f>$J16-'[2]SALES ORDER'!H16</f>
        <v>11341.25</v>
      </c>
      <c r="R16" s="28">
        <f t="shared" si="4"/>
        <v>29585.201999999997</v>
      </c>
      <c r="S16" s="29">
        <f>M16+'Arrivi MRP -&gt; DDMRP'!F17-'week 33'!O16</f>
        <v>15245.201999999999</v>
      </c>
      <c r="T16" s="30">
        <f t="shared" si="5"/>
        <v>1.2354741176383897</v>
      </c>
      <c r="U16" s="28"/>
      <c r="V16" s="28"/>
      <c r="W16" s="28"/>
      <c r="X16" s="28"/>
      <c r="Y16" s="29"/>
      <c r="Z16" s="28"/>
      <c r="AA16" s="34"/>
    </row>
    <row r="17" spans="1:27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6">
        <v>10</v>
      </c>
      <c r="I17" s="27">
        <f t="shared" si="0"/>
        <v>41.926850000000002</v>
      </c>
      <c r="J17" s="28">
        <f t="shared" si="3"/>
        <v>83.853700000000003</v>
      </c>
      <c r="K17" s="28">
        <f t="shared" si="1"/>
        <v>243.57503333333332</v>
      </c>
      <c r="L17" s="28">
        <f t="shared" si="2"/>
        <v>291.4914333333333</v>
      </c>
      <c r="M17" s="29">
        <v>264.51999999999902</v>
      </c>
      <c r="N17" s="33">
        <f>_xlfn.XLOOKUP(B17,'[2]ON-ORDER'!$B:$B,'[2]ON-ORDER'!$C:$C)</f>
        <v>0</v>
      </c>
      <c r="O17" s="17"/>
      <c r="P17" s="28">
        <f>$J17-'[2]SALES ORDER'!G17</f>
        <v>83.853700000000003</v>
      </c>
      <c r="Q17" s="28">
        <f>$J17-'[2]SALES ORDER'!H17</f>
        <v>66.853700000000003</v>
      </c>
      <c r="R17" s="28">
        <f t="shared" si="4"/>
        <v>264.51999999999902</v>
      </c>
      <c r="S17" s="29">
        <f>M17+'Arrivi MRP -&gt; DDMRP'!F18-'week 33'!O17</f>
        <v>264.51999999999902</v>
      </c>
      <c r="T17" s="30">
        <f t="shared" si="5"/>
        <v>0.90747092281613895</v>
      </c>
      <c r="U17" s="28"/>
      <c r="V17" s="28"/>
      <c r="W17" s="28"/>
      <c r="X17" s="28"/>
      <c r="Y17" s="29"/>
      <c r="Z17" s="28"/>
      <c r="AA17" s="34"/>
    </row>
    <row r="18" spans="1:27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6">
        <v>10</v>
      </c>
      <c r="I18" s="27">
        <f t="shared" si="0"/>
        <v>26182.765612499996</v>
      </c>
      <c r="J18" s="28">
        <f t="shared" si="3"/>
        <v>52365.531224999992</v>
      </c>
      <c r="K18" s="28">
        <f t="shared" si="1"/>
        <v>152109.40022499999</v>
      </c>
      <c r="L18" s="28">
        <f t="shared" si="2"/>
        <v>182032.560925</v>
      </c>
      <c r="M18" s="29">
        <v>104467.5979999999</v>
      </c>
      <c r="N18" s="29">
        <f>_xlfn.XLOOKUP(B18,'[2]ON-ORDER'!$B:$B,'[2]ON-ORDER'!$C:$C)</f>
        <v>107830</v>
      </c>
      <c r="O18" s="17">
        <v>5881</v>
      </c>
      <c r="P18" s="28">
        <f>$J18-'[2]SALES ORDER'!G18</f>
        <v>44136.531224999992</v>
      </c>
      <c r="Q18" s="28">
        <f>$J18-'[2]SALES ORDER'!H18</f>
        <v>44031.531224999992</v>
      </c>
      <c r="R18" s="28">
        <f t="shared" si="4"/>
        <v>206416.59799999988</v>
      </c>
      <c r="S18" s="29">
        <f>M18+'Arrivi MRP -&gt; DDMRP'!F19-'week 33'!O18</f>
        <v>98586.597999999896</v>
      </c>
      <c r="T18" s="30">
        <f t="shared" si="5"/>
        <v>1.1339542604416055</v>
      </c>
      <c r="U18" s="28"/>
      <c r="V18" s="28"/>
      <c r="W18" s="28"/>
      <c r="X18" s="28"/>
      <c r="Y18" s="29"/>
      <c r="Z18" s="28"/>
      <c r="AA18" s="34"/>
    </row>
    <row r="19" spans="1:27" x14ac:dyDescent="0.3">
      <c r="H19" s="34"/>
      <c r="I19" s="34"/>
      <c r="J19" s="34"/>
      <c r="K19" s="34"/>
      <c r="L19" s="34"/>
      <c r="M19" s="3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23EF4-8A9F-4DD0-8353-5EE78EB4022A}">
  <dimension ref="A1:AA19"/>
  <sheetViews>
    <sheetView topLeftCell="R1" workbookViewId="0">
      <selection activeCell="Z1" sqref="Z1"/>
    </sheetView>
  </sheetViews>
  <sheetFormatPr defaultRowHeight="14.4" x14ac:dyDescent="0.3"/>
  <cols>
    <col min="11" max="12" width="10" bestFit="1" customWidth="1"/>
    <col min="16" max="17" width="11.44140625" bestFit="1" customWidth="1"/>
    <col min="18" max="18" width="10" bestFit="1" customWidth="1"/>
    <col min="19" max="19" width="10" customWidth="1"/>
    <col min="24" max="24" width="10.109375" customWidth="1"/>
  </cols>
  <sheetData>
    <row r="1" spans="1:27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7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6">
        <v>10</v>
      </c>
      <c r="I2" s="27">
        <f t="shared" ref="I2:I18" si="0">G2/2</f>
        <v>32.226923076923079</v>
      </c>
      <c r="J2" s="28">
        <f>G2</f>
        <v>64.453846153846158</v>
      </c>
      <c r="K2" s="28">
        <f t="shared" ref="K2:K18" si="1">J2+F2</f>
        <v>187.22307692307692</v>
      </c>
      <c r="L2" s="28">
        <f t="shared" ref="L2:L18" si="2">K2+E2</f>
        <v>224.05384615384614</v>
      </c>
      <c r="M2" s="29">
        <v>24</v>
      </c>
      <c r="N2" s="17">
        <v>178</v>
      </c>
      <c r="O2" s="17">
        <f>_xlfn.XLOOKUP(B2,'[2]SALES ORDER'!$B:$B,'[2]SALES ORDER'!$G:$G)</f>
        <v>0</v>
      </c>
      <c r="P2" s="28">
        <f>$J2-'[2]SALES ORDER'!H2</f>
        <v>32.453846153846158</v>
      </c>
      <c r="Q2" s="28">
        <f>$J2-'[2]SALES ORDER'!I2</f>
        <v>40.453846153846158</v>
      </c>
      <c r="R2" s="28">
        <f>M2+N2-O2</f>
        <v>202</v>
      </c>
      <c r="S2" s="29">
        <f>M2+'Arrivi MRP -&gt; DDMRP'!G3-'week 34'!O2</f>
        <v>62</v>
      </c>
      <c r="T2" s="30">
        <f>R2/L2</f>
        <v>0.90156899097057719</v>
      </c>
      <c r="U2" s="28"/>
      <c r="V2" s="28"/>
      <c r="W2" s="30"/>
      <c r="X2" s="28"/>
      <c r="Y2" s="29"/>
      <c r="Z2" s="28"/>
    </row>
    <row r="3" spans="1:27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14">
        <v>10</v>
      </c>
      <c r="I3" s="15">
        <f t="shared" si="0"/>
        <v>48.340384615384608</v>
      </c>
      <c r="J3" s="16">
        <f t="shared" ref="J3:J18" si="3">G3</f>
        <v>96.680769230769215</v>
      </c>
      <c r="K3" s="16">
        <f t="shared" si="1"/>
        <v>280.8346153846154</v>
      </c>
      <c r="L3" s="16">
        <f t="shared" si="2"/>
        <v>336.08076923076925</v>
      </c>
      <c r="M3" s="29">
        <v>12</v>
      </c>
      <c r="N3" s="17">
        <v>275</v>
      </c>
      <c r="O3" s="17">
        <f>_xlfn.XLOOKUP(B3,'[2]SALES ORDER'!$B:$B,'[2]SALES ORDER'!$G:$G)</f>
        <v>0</v>
      </c>
      <c r="P3" s="28">
        <f>$J3-'[2]SALES ORDER'!H3</f>
        <v>48.680769230769215</v>
      </c>
      <c r="Q3" s="28">
        <f>$J3-'[2]SALES ORDER'!I3</f>
        <v>60.680769230769215</v>
      </c>
      <c r="R3" s="16">
        <f t="shared" ref="R3:R18" si="4">M3+N3-O3</f>
        <v>287</v>
      </c>
      <c r="S3" s="29">
        <f>M3+'Arrivi MRP -&gt; DDMRP'!G4-'week 34'!O3</f>
        <v>44</v>
      </c>
      <c r="T3" s="18">
        <f t="shared" ref="T3:T18" si="5">R3/L3</f>
        <v>0.85396138748698225</v>
      </c>
      <c r="U3" s="16"/>
      <c r="V3" s="16"/>
      <c r="W3" s="16"/>
      <c r="X3" s="16"/>
      <c r="Y3" s="17"/>
      <c r="Z3" s="16"/>
    </row>
    <row r="4" spans="1:27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14">
        <v>10</v>
      </c>
      <c r="I4" s="15">
        <f t="shared" si="0"/>
        <v>16.113461538461539</v>
      </c>
      <c r="J4" s="16">
        <f t="shared" si="3"/>
        <v>32.226923076923079</v>
      </c>
      <c r="K4" s="16">
        <f t="shared" si="1"/>
        <v>93.611538461538458</v>
      </c>
      <c r="L4" s="16">
        <f t="shared" si="2"/>
        <v>112.02692307692307</v>
      </c>
      <c r="M4" s="29">
        <v>60</v>
      </c>
      <c r="N4" s="17">
        <v>55</v>
      </c>
      <c r="O4" s="17">
        <f>_xlfn.XLOOKUP(B4,'[2]SALES ORDER'!$B:$B,'[2]SALES ORDER'!$G:$G)</f>
        <v>0</v>
      </c>
      <c r="P4" s="28">
        <f>$J4-'[2]SALES ORDER'!H4</f>
        <v>16.226923076923079</v>
      </c>
      <c r="Q4" s="28">
        <f>$J4-'[2]SALES ORDER'!I4</f>
        <v>20.226923076923079</v>
      </c>
      <c r="R4" s="16">
        <f t="shared" si="4"/>
        <v>115</v>
      </c>
      <c r="S4" s="29">
        <f>M4+'Arrivi MRP -&gt; DDMRP'!G5-'week 34'!O4</f>
        <v>60</v>
      </c>
      <c r="T4" s="18">
        <f t="shared" si="5"/>
        <v>1.0265389501150137</v>
      </c>
      <c r="U4" s="16"/>
      <c r="V4" s="16"/>
      <c r="W4" s="16"/>
      <c r="X4" s="16"/>
      <c r="Y4" s="17"/>
      <c r="Z4" s="16"/>
    </row>
    <row r="5" spans="1:27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14">
        <v>10</v>
      </c>
      <c r="I5" s="15">
        <f t="shared" si="0"/>
        <v>16.113461538461539</v>
      </c>
      <c r="J5" s="16">
        <f t="shared" si="3"/>
        <v>32.226923076923079</v>
      </c>
      <c r="K5" s="16">
        <f t="shared" si="1"/>
        <v>93.611538461538458</v>
      </c>
      <c r="L5" s="16">
        <f t="shared" si="2"/>
        <v>112.02692307692307</v>
      </c>
      <c r="M5" s="29">
        <v>42</v>
      </c>
      <c r="N5" s="17">
        <v>57</v>
      </c>
      <c r="O5" s="17">
        <f>_xlfn.XLOOKUP(B5,'[2]SALES ORDER'!$B:$B,'[2]SALES ORDER'!$G:$G)</f>
        <v>0</v>
      </c>
      <c r="P5" s="28">
        <f>$J5-'[2]SALES ORDER'!H5</f>
        <v>16.226923076923079</v>
      </c>
      <c r="Q5" s="28">
        <f>$J5-'[2]SALES ORDER'!I5</f>
        <v>20.226923076923079</v>
      </c>
      <c r="R5" s="16">
        <f t="shared" si="4"/>
        <v>99</v>
      </c>
      <c r="S5" s="29">
        <f>M5+'Arrivi MRP -&gt; DDMRP'!G6-'week 34'!O5</f>
        <v>42</v>
      </c>
      <c r="T5" s="18">
        <f t="shared" si="5"/>
        <v>0.88371613966422913</v>
      </c>
      <c r="U5" s="16"/>
      <c r="V5" s="16"/>
      <c r="W5" s="16"/>
      <c r="X5" s="16"/>
      <c r="Y5" s="17"/>
      <c r="Z5" s="16"/>
    </row>
    <row r="6" spans="1:27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1">
        <v>10</v>
      </c>
      <c r="I6" s="22">
        <f t="shared" si="0"/>
        <v>16.113461538461539</v>
      </c>
      <c r="J6" s="23">
        <f t="shared" si="3"/>
        <v>32.226923076923079</v>
      </c>
      <c r="K6" s="23">
        <f t="shared" si="1"/>
        <v>93.611538461538458</v>
      </c>
      <c r="L6" s="23">
        <f t="shared" si="2"/>
        <v>112.02692307692307</v>
      </c>
      <c r="M6" s="24">
        <v>39</v>
      </c>
      <c r="N6" s="24">
        <v>44</v>
      </c>
      <c r="O6" s="24">
        <f>_xlfn.XLOOKUP(B6,'[2]SALES ORDER'!$B:$B,'[2]SALES ORDER'!$G:$G)</f>
        <v>0</v>
      </c>
      <c r="P6" s="23">
        <f>$J6-'[2]SALES ORDER'!H6</f>
        <v>16.226923076923079</v>
      </c>
      <c r="Q6" s="23">
        <f>$J6-'[2]SALES ORDER'!I6</f>
        <v>20.226923076923079</v>
      </c>
      <c r="R6" s="23">
        <f t="shared" si="4"/>
        <v>83</v>
      </c>
      <c r="S6" s="24">
        <f>M6+'Arrivi MRP -&gt; DDMRP'!G7-'week 34'!O6</f>
        <v>76</v>
      </c>
      <c r="T6" s="25">
        <f t="shared" si="5"/>
        <v>0.74089332921344464</v>
      </c>
      <c r="U6" s="23">
        <f>L6-R6</f>
        <v>29.026923076923069</v>
      </c>
      <c r="V6" s="23">
        <v>30</v>
      </c>
      <c r="W6" s="23">
        <f>U6/V6</f>
        <v>0.9675641025641023</v>
      </c>
      <c r="X6" s="23" t="s">
        <v>67</v>
      </c>
      <c r="Y6" s="24">
        <v>30</v>
      </c>
      <c r="Z6" s="23" t="s">
        <v>68</v>
      </c>
      <c r="AA6" s="34"/>
    </row>
    <row r="7" spans="1:27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6">
        <v>10</v>
      </c>
      <c r="I7" s="27">
        <f t="shared" si="0"/>
        <v>32.226923076923079</v>
      </c>
      <c r="J7" s="28">
        <f t="shared" si="3"/>
        <v>64.453846153846158</v>
      </c>
      <c r="K7" s="28">
        <f t="shared" si="1"/>
        <v>187.22307692307692</v>
      </c>
      <c r="L7" s="28">
        <f t="shared" si="2"/>
        <v>224.05384615384614</v>
      </c>
      <c r="M7" s="29">
        <v>44</v>
      </c>
      <c r="N7" s="17">
        <v>139</v>
      </c>
      <c r="O7" s="17">
        <f>_xlfn.XLOOKUP(B7,'[2]SALES ORDER'!$B:$B,'[2]SALES ORDER'!$G:$G)</f>
        <v>0</v>
      </c>
      <c r="P7" s="28">
        <f>$J7-'[2]SALES ORDER'!H7</f>
        <v>32.453846153846158</v>
      </c>
      <c r="Q7" s="28">
        <f>$J7-'[2]SALES ORDER'!I7</f>
        <v>40.453846153846158</v>
      </c>
      <c r="R7" s="28">
        <f t="shared" si="4"/>
        <v>183</v>
      </c>
      <c r="S7" s="29">
        <f>M7+'Arrivi MRP -&gt; DDMRP'!G8-'week 34'!O7</f>
        <v>68</v>
      </c>
      <c r="T7" s="30">
        <f t="shared" si="5"/>
        <v>0.8167679472654239</v>
      </c>
      <c r="U7" s="28"/>
      <c r="V7" s="28"/>
      <c r="W7" s="28"/>
      <c r="X7" s="28"/>
      <c r="Y7" s="29"/>
      <c r="Z7" s="28"/>
      <c r="AA7" s="34"/>
    </row>
    <row r="8" spans="1:27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6">
        <v>10</v>
      </c>
      <c r="I8" s="27">
        <f t="shared" si="0"/>
        <v>8.0567307692307697</v>
      </c>
      <c r="J8" s="28">
        <f t="shared" si="3"/>
        <v>16.113461538461539</v>
      </c>
      <c r="K8" s="28">
        <f t="shared" si="1"/>
        <v>46.805769230769229</v>
      </c>
      <c r="L8" s="28">
        <f t="shared" si="2"/>
        <v>56.013461538461534</v>
      </c>
      <c r="M8" s="29">
        <v>33</v>
      </c>
      <c r="N8" s="17">
        <v>21</v>
      </c>
      <c r="O8" s="17">
        <f>_xlfn.XLOOKUP(B8,'[2]SALES ORDER'!$B:$B,'[2]SALES ORDER'!$G:$G)</f>
        <v>0</v>
      </c>
      <c r="P8" s="28">
        <f>$J8-'[2]SALES ORDER'!H8</f>
        <v>8.1134615384615394</v>
      </c>
      <c r="Q8" s="28">
        <f>$J8-'[2]SALES ORDER'!I8</f>
        <v>10.113461538461539</v>
      </c>
      <c r="R8" s="28">
        <f t="shared" si="4"/>
        <v>54</v>
      </c>
      <c r="S8" s="29">
        <f>M8+'Arrivi MRP -&gt; DDMRP'!G9-'week 34'!O8</f>
        <v>33</v>
      </c>
      <c r="T8" s="30">
        <f t="shared" si="5"/>
        <v>0.9640539705427954</v>
      </c>
      <c r="U8" s="28"/>
      <c r="V8" s="28"/>
      <c r="W8" s="28"/>
      <c r="X8" s="28"/>
      <c r="Y8" s="29"/>
      <c r="Z8" s="28"/>
      <c r="AA8" s="34"/>
    </row>
    <row r="9" spans="1:27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6">
        <v>10</v>
      </c>
      <c r="I9" s="27">
        <f t="shared" si="0"/>
        <v>64.453846153846158</v>
      </c>
      <c r="J9" s="28">
        <f t="shared" si="3"/>
        <v>128.90769230769232</v>
      </c>
      <c r="K9" s="28">
        <f t="shared" si="1"/>
        <v>374.44615384615383</v>
      </c>
      <c r="L9" s="28">
        <f t="shared" si="2"/>
        <v>448.10769230769228</v>
      </c>
      <c r="M9" s="29">
        <v>38</v>
      </c>
      <c r="N9" s="17">
        <v>385</v>
      </c>
      <c r="O9" s="17">
        <f>_xlfn.XLOOKUP(B9,'[2]SALES ORDER'!$B:$B,'[2]SALES ORDER'!$G:$G)</f>
        <v>0</v>
      </c>
      <c r="P9" s="28">
        <f>$J9-'[2]SALES ORDER'!H9</f>
        <v>64.907692307692315</v>
      </c>
      <c r="Q9" s="28">
        <f>$J9-'[2]SALES ORDER'!I9</f>
        <v>80.907692307692315</v>
      </c>
      <c r="R9" s="28">
        <f t="shared" si="4"/>
        <v>423</v>
      </c>
      <c r="S9" s="29">
        <f>M9+'Arrivi MRP -&gt; DDMRP'!G10-'week 34'!O9</f>
        <v>76</v>
      </c>
      <c r="T9" s="30">
        <f t="shared" si="5"/>
        <v>0.94396951282315389</v>
      </c>
      <c r="U9" s="28"/>
      <c r="V9" s="28"/>
      <c r="W9" s="28"/>
      <c r="X9" s="28"/>
      <c r="Y9" s="29"/>
      <c r="Z9" s="28"/>
      <c r="AA9" s="34"/>
    </row>
    <row r="10" spans="1:27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6">
        <v>10</v>
      </c>
      <c r="I10" s="27">
        <f t="shared" si="0"/>
        <v>16.113461538461539</v>
      </c>
      <c r="J10" s="28">
        <f t="shared" si="3"/>
        <v>32.226923076923079</v>
      </c>
      <c r="K10" s="28">
        <f t="shared" si="1"/>
        <v>93.611538461538458</v>
      </c>
      <c r="L10" s="28">
        <f t="shared" si="2"/>
        <v>112.02692307692307</v>
      </c>
      <c r="M10" s="29">
        <v>63</v>
      </c>
      <c r="N10" s="17">
        <v>28</v>
      </c>
      <c r="O10" s="17">
        <f>_xlfn.XLOOKUP(B10,'[2]SALES ORDER'!$B:$B,'[2]SALES ORDER'!$G:$G)</f>
        <v>0</v>
      </c>
      <c r="P10" s="28">
        <f>$J10-'[2]SALES ORDER'!H10</f>
        <v>16.226923076923079</v>
      </c>
      <c r="Q10" s="28">
        <f>$J10-'[2]SALES ORDER'!I10</f>
        <v>20.226923076923079</v>
      </c>
      <c r="R10" s="28">
        <f t="shared" si="4"/>
        <v>91</v>
      </c>
      <c r="S10" s="29">
        <f>M10+'Arrivi MRP -&gt; DDMRP'!G11-'week 34'!O10</f>
        <v>63</v>
      </c>
      <c r="T10" s="30">
        <f t="shared" si="5"/>
        <v>0.81230473443883688</v>
      </c>
      <c r="U10" s="28"/>
      <c r="V10" s="28"/>
      <c r="W10" s="28"/>
      <c r="X10" s="28"/>
      <c r="Y10" s="29"/>
      <c r="Z10" s="28"/>
      <c r="AA10" s="34"/>
    </row>
    <row r="11" spans="1:27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1">
        <v>10</v>
      </c>
      <c r="I11" s="22">
        <f t="shared" si="0"/>
        <v>16.113461538461539</v>
      </c>
      <c r="J11" s="23">
        <f t="shared" si="3"/>
        <v>32.226923076923079</v>
      </c>
      <c r="K11" s="23">
        <f t="shared" si="1"/>
        <v>93.611538461538458</v>
      </c>
      <c r="L11" s="23">
        <f t="shared" si="2"/>
        <v>112.02692307692307</v>
      </c>
      <c r="M11" s="24">
        <v>51</v>
      </c>
      <c r="N11" s="24">
        <v>28</v>
      </c>
      <c r="O11" s="24">
        <f>_xlfn.XLOOKUP(B11,'[2]SALES ORDER'!$B:$B,'[2]SALES ORDER'!$G:$G)</f>
        <v>0</v>
      </c>
      <c r="P11" s="23">
        <f>$J11-'[2]SALES ORDER'!H11</f>
        <v>16.226923076923079</v>
      </c>
      <c r="Q11" s="23">
        <f>$J11-'[2]SALES ORDER'!I11</f>
        <v>20.226923076923079</v>
      </c>
      <c r="R11" s="23">
        <f t="shared" si="4"/>
        <v>79</v>
      </c>
      <c r="S11" s="24">
        <f>M11+'Arrivi MRP -&gt; DDMRP'!G12-'week 34'!O11</f>
        <v>51</v>
      </c>
      <c r="T11" s="25">
        <f t="shared" si="5"/>
        <v>0.70518762660074852</v>
      </c>
      <c r="U11" s="23">
        <f t="shared" ref="U11:U18" si="6">L11-R11</f>
        <v>33.026923076923069</v>
      </c>
      <c r="V11" s="23">
        <v>34</v>
      </c>
      <c r="W11" s="23">
        <f t="shared" ref="W11:W18" si="7">U11/V11</f>
        <v>0.97138009049773733</v>
      </c>
      <c r="X11" s="23" t="s">
        <v>67</v>
      </c>
      <c r="Y11" s="24">
        <v>30</v>
      </c>
      <c r="Z11" s="23" t="s">
        <v>68</v>
      </c>
      <c r="AA11" s="34"/>
    </row>
    <row r="12" spans="1:27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1">
        <v>10</v>
      </c>
      <c r="I12" s="22">
        <f t="shared" si="0"/>
        <v>48.340384615384608</v>
      </c>
      <c r="J12" s="23">
        <f t="shared" si="3"/>
        <v>96.680769230769215</v>
      </c>
      <c r="K12" s="23">
        <f t="shared" si="1"/>
        <v>280.8346153846154</v>
      </c>
      <c r="L12" s="23">
        <f t="shared" si="2"/>
        <v>336.08076923076925</v>
      </c>
      <c r="M12" s="24">
        <v>30</v>
      </c>
      <c r="N12" s="24">
        <v>235</v>
      </c>
      <c r="O12" s="24">
        <f>_xlfn.XLOOKUP(B12,'[2]SALES ORDER'!$B:$B,'[2]SALES ORDER'!$G:$G)</f>
        <v>0</v>
      </c>
      <c r="P12" s="23">
        <f>$J12-'[2]SALES ORDER'!H12</f>
        <v>48.680769230769215</v>
      </c>
      <c r="Q12" s="23">
        <f>$J12-'[2]SALES ORDER'!I12</f>
        <v>60.680769230769215</v>
      </c>
      <c r="R12" s="23">
        <f t="shared" si="4"/>
        <v>265</v>
      </c>
      <c r="S12" s="24">
        <f>M12+'Arrivi MRP -&gt; DDMRP'!G13-'week 34'!O12</f>
        <v>68</v>
      </c>
      <c r="T12" s="25">
        <f t="shared" si="5"/>
        <v>0.78850093269703936</v>
      </c>
      <c r="U12" s="23">
        <f t="shared" si="6"/>
        <v>71.080769230769249</v>
      </c>
      <c r="V12" s="23">
        <v>72</v>
      </c>
      <c r="W12" s="23">
        <f t="shared" si="7"/>
        <v>0.98723290598290625</v>
      </c>
      <c r="X12" s="23" t="s">
        <v>67</v>
      </c>
      <c r="Y12" s="24">
        <v>30</v>
      </c>
      <c r="Z12" s="23" t="s">
        <v>68</v>
      </c>
      <c r="AA12" s="34"/>
    </row>
    <row r="13" spans="1:27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59619.80099999989</v>
      </c>
      <c r="N13" s="17">
        <v>5981</v>
      </c>
      <c r="O13" s="17">
        <f>_xlfn.XLOOKUP(B13,'[2]SALES ORDER'!$B:$B,'[2]SALES ORDER'!$G:$G)</f>
        <v>1449</v>
      </c>
      <c r="P13" s="28">
        <f>$J13-'[2]SALES ORDER'!H13</f>
        <v>15818.718538461537</v>
      </c>
      <c r="Q13" s="28">
        <f>$J13-'[2]SALES ORDER'!I13</f>
        <v>5593.7185384615368</v>
      </c>
      <c r="R13" s="28">
        <f t="shared" si="4"/>
        <v>64151.80099999989</v>
      </c>
      <c r="S13" s="29">
        <f>M13+'Arrivi MRP -&gt; DDMRP'!G14-'week 34'!O13</f>
        <v>140210.80099999989</v>
      </c>
      <c r="T13" s="30">
        <f t="shared" si="5"/>
        <v>1.1258254816260655</v>
      </c>
      <c r="U13" s="28"/>
      <c r="V13" s="28"/>
      <c r="W13" s="28"/>
      <c r="X13" s="28"/>
      <c r="Y13" s="29"/>
      <c r="Z13" s="28"/>
      <c r="AA13" s="34"/>
    </row>
    <row r="14" spans="1:27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6">
        <v>10</v>
      </c>
      <c r="I14" s="27">
        <f t="shared" si="0"/>
        <v>7323.7448509615397</v>
      </c>
      <c r="J14" s="28">
        <f t="shared" si="3"/>
        <v>14647.489701923079</v>
      </c>
      <c r="K14" s="28">
        <f t="shared" si="1"/>
        <v>31387.477932692316</v>
      </c>
      <c r="L14" s="28">
        <f t="shared" si="2"/>
        <v>43105.469694230778</v>
      </c>
      <c r="M14" s="29">
        <v>33872.271999999903</v>
      </c>
      <c r="N14" s="17">
        <v>1728</v>
      </c>
      <c r="O14" s="17">
        <f>_xlfn.XLOOKUP(B14,'[2]SALES ORDER'!$B:$B,'[2]SALES ORDER'!$G:$G)</f>
        <v>0</v>
      </c>
      <c r="P14" s="28">
        <f>$J14-'[2]SALES ORDER'!H14</f>
        <v>12919.489701923079</v>
      </c>
      <c r="Q14" s="28">
        <f>$J14-'[2]SALES ORDER'!I14</f>
        <v>-808.51029807692066</v>
      </c>
      <c r="R14" s="28">
        <f t="shared" si="4"/>
        <v>35600.271999999903</v>
      </c>
      <c r="S14" s="29">
        <f>M14+'Arrivi MRP -&gt; DDMRP'!G15-'week 34'!O14</f>
        <v>33872.271999999903</v>
      </c>
      <c r="T14" s="30">
        <f t="shared" si="5"/>
        <v>0.82588757882771968</v>
      </c>
      <c r="U14" s="28"/>
      <c r="V14" s="28"/>
      <c r="W14" s="28"/>
      <c r="X14" s="28"/>
      <c r="Y14" s="29"/>
      <c r="Z14" s="28"/>
      <c r="AA14" s="34"/>
    </row>
    <row r="15" spans="1:27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6">
        <v>10</v>
      </c>
      <c r="I15" s="27">
        <f t="shared" si="0"/>
        <v>74.958668750000001</v>
      </c>
      <c r="J15" s="28">
        <f t="shared" si="3"/>
        <v>149.9173375</v>
      </c>
      <c r="K15" s="28">
        <f t="shared" si="1"/>
        <v>435.47417083333335</v>
      </c>
      <c r="L15" s="28">
        <f t="shared" si="2"/>
        <v>521.14122083333336</v>
      </c>
      <c r="M15" s="29">
        <v>932.04499999999905</v>
      </c>
      <c r="N15" s="17">
        <v>109</v>
      </c>
      <c r="O15" s="17">
        <f>_xlfn.XLOOKUP(B15,'[2]SALES ORDER'!$B:$B,'[2]SALES ORDER'!$G:$G)</f>
        <v>0</v>
      </c>
      <c r="P15" s="28">
        <f>$J15-'[2]SALES ORDER'!H15</f>
        <v>118.9173375</v>
      </c>
      <c r="Q15" s="28">
        <f>$J15-'[2]SALES ORDER'!I15</f>
        <v>71.917337500000002</v>
      </c>
      <c r="R15" s="28">
        <f t="shared" si="4"/>
        <v>1041.0449999999992</v>
      </c>
      <c r="S15" s="29">
        <f>M15+'Arrivi MRP -&gt; DDMRP'!G16-'week 34'!O15</f>
        <v>932.04499999999905</v>
      </c>
      <c r="T15" s="30">
        <f t="shared" si="5"/>
        <v>1.9976255156621676</v>
      </c>
      <c r="U15" s="28"/>
      <c r="V15" s="28"/>
      <c r="W15" s="28"/>
      <c r="X15" s="28"/>
      <c r="Y15" s="29"/>
      <c r="Z15" s="28"/>
      <c r="AA15" s="34"/>
    </row>
    <row r="16" spans="1:27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1">
        <v>10</v>
      </c>
      <c r="I16" s="22">
        <f t="shared" si="0"/>
        <v>6190.625</v>
      </c>
      <c r="J16" s="23">
        <f t="shared" si="3"/>
        <v>12381.25</v>
      </c>
      <c r="K16" s="23">
        <f t="shared" si="1"/>
        <v>16871.43609090909</v>
      </c>
      <c r="L16" s="23">
        <f t="shared" si="2"/>
        <v>23946.43609090909</v>
      </c>
      <c r="M16" s="24">
        <v>15245.201999999999</v>
      </c>
      <c r="N16" s="24">
        <v>2380</v>
      </c>
      <c r="O16" s="24">
        <f>_xlfn.XLOOKUP(B16,'[2]SALES ORDER'!$B:$B,'[2]SALES ORDER'!$G:$G)</f>
        <v>516</v>
      </c>
      <c r="P16" s="23">
        <f>$J16-'[2]SALES ORDER'!H16</f>
        <v>11341.25</v>
      </c>
      <c r="Q16" s="23">
        <f>$J16-'[2]SALES ORDER'!I16</f>
        <v>11557.25</v>
      </c>
      <c r="R16" s="23">
        <f t="shared" si="4"/>
        <v>17109.201999999997</v>
      </c>
      <c r="S16" s="24">
        <f>M16+'Arrivi MRP -&gt; DDMRP'!G17-'week 34'!O16</f>
        <v>14729.201999999999</v>
      </c>
      <c r="T16" s="25">
        <f t="shared" si="5"/>
        <v>0.7144780097985125</v>
      </c>
      <c r="U16" s="23">
        <f t="shared" si="6"/>
        <v>6837.2340909090926</v>
      </c>
      <c r="V16" s="23">
        <v>7075</v>
      </c>
      <c r="W16" s="23">
        <f t="shared" si="7"/>
        <v>0.96639351108255722</v>
      </c>
      <c r="X16" s="23" t="s">
        <v>67</v>
      </c>
      <c r="Y16" s="24">
        <v>30</v>
      </c>
      <c r="Z16" s="23" t="s">
        <v>68</v>
      </c>
      <c r="AA16" s="34"/>
    </row>
    <row r="17" spans="1:27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6">
        <v>10</v>
      </c>
      <c r="I17" s="27">
        <f t="shared" si="0"/>
        <v>41.926850000000002</v>
      </c>
      <c r="J17" s="28">
        <f t="shared" si="3"/>
        <v>83.853700000000003</v>
      </c>
      <c r="K17" s="28">
        <f t="shared" si="1"/>
        <v>243.57503333333332</v>
      </c>
      <c r="L17" s="28">
        <f t="shared" si="2"/>
        <v>291.4914333333333</v>
      </c>
      <c r="M17" s="29">
        <v>264.51999999999902</v>
      </c>
      <c r="N17" s="17">
        <v>97</v>
      </c>
      <c r="O17" s="17">
        <f>_xlfn.XLOOKUP(B17,'[2]SALES ORDER'!$B:$B,'[2]SALES ORDER'!$G:$G)</f>
        <v>0</v>
      </c>
      <c r="P17" s="28">
        <f>$J17-'[2]SALES ORDER'!H17</f>
        <v>66.853700000000003</v>
      </c>
      <c r="Q17" s="28">
        <f>$J17-'[2]SALES ORDER'!I17</f>
        <v>39.853700000000003</v>
      </c>
      <c r="R17" s="28">
        <f t="shared" si="4"/>
        <v>361.51999999999902</v>
      </c>
      <c r="S17" s="29">
        <f>M17+'Arrivi MRP -&gt; DDMRP'!G18-'week 34'!O17</f>
        <v>264.51999999999902</v>
      </c>
      <c r="T17" s="30">
        <f t="shared" si="5"/>
        <v>1.2402422804192155</v>
      </c>
      <c r="U17" s="28"/>
      <c r="V17" s="28"/>
      <c r="W17" s="28"/>
      <c r="X17" s="28"/>
      <c r="Y17" s="29"/>
      <c r="Z17" s="28"/>
      <c r="AA17" s="34"/>
    </row>
    <row r="18" spans="1:27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1">
        <v>10</v>
      </c>
      <c r="I18" s="22">
        <f t="shared" si="0"/>
        <v>26182.765612499996</v>
      </c>
      <c r="J18" s="23">
        <f t="shared" si="3"/>
        <v>52365.531224999992</v>
      </c>
      <c r="K18" s="23">
        <f t="shared" si="1"/>
        <v>152109.40022499999</v>
      </c>
      <c r="L18" s="23">
        <f t="shared" si="2"/>
        <v>182032.560925</v>
      </c>
      <c r="M18" s="24">
        <v>98586.597999999896</v>
      </c>
      <c r="N18" s="24">
        <v>50866</v>
      </c>
      <c r="O18" s="24">
        <f>_xlfn.XLOOKUP(B18,'[2]SALES ORDER'!$B:$B,'[2]SALES ORDER'!$G:$G)</f>
        <v>8229</v>
      </c>
      <c r="P18" s="23">
        <f>$J18-'[2]SALES ORDER'!H18</f>
        <v>44031.531224999992</v>
      </c>
      <c r="Q18" s="23">
        <f>$J18-'[2]SALES ORDER'!I18</f>
        <v>18062.531224999992</v>
      </c>
      <c r="R18" s="23">
        <f t="shared" si="4"/>
        <v>141223.59799999988</v>
      </c>
      <c r="S18" s="24">
        <f>M18+'Arrivi MRP -&gt; DDMRP'!G19-'week 34'!O18</f>
        <v>90357.597999999896</v>
      </c>
      <c r="T18" s="25">
        <f t="shared" si="5"/>
        <v>0.77581503705914467</v>
      </c>
      <c r="U18" s="23">
        <f t="shared" si="6"/>
        <v>40808.962925000116</v>
      </c>
      <c r="V18" s="23">
        <v>41093</v>
      </c>
      <c r="W18" s="23">
        <f t="shared" si="7"/>
        <v>0.99308794502713638</v>
      </c>
      <c r="X18" s="23" t="s">
        <v>67</v>
      </c>
      <c r="Y18" s="24">
        <v>30</v>
      </c>
      <c r="Z18" s="23" t="s">
        <v>68</v>
      </c>
      <c r="AA18" s="34"/>
    </row>
    <row r="19" spans="1:27" x14ac:dyDescent="0.3">
      <c r="H19" s="34"/>
      <c r="I19" s="34"/>
      <c r="J19" s="34"/>
      <c r="K19" s="34"/>
      <c r="L19" s="34"/>
      <c r="M19" s="3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6FF62-DC8F-45DC-8620-65363020093D}">
  <dimension ref="A1:AA19"/>
  <sheetViews>
    <sheetView topLeftCell="I1" workbookViewId="0">
      <selection activeCell="Z1" sqref="Z1"/>
    </sheetView>
  </sheetViews>
  <sheetFormatPr defaultRowHeight="14.4" x14ac:dyDescent="0.3"/>
  <cols>
    <col min="11" max="12" width="10" bestFit="1" customWidth="1"/>
    <col min="16" max="17" width="11.44140625" bestFit="1" customWidth="1"/>
    <col min="18" max="18" width="10" bestFit="1" customWidth="1"/>
    <col min="19" max="19" width="10" customWidth="1"/>
    <col min="24" max="24" width="9.33203125" customWidth="1"/>
  </cols>
  <sheetData>
    <row r="1" spans="1:27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7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6">
        <v>10</v>
      </c>
      <c r="I2" s="27">
        <f t="shared" ref="I2:I18" si="0">G2/2</f>
        <v>32.226923076923079</v>
      </c>
      <c r="J2" s="28">
        <f>G2</f>
        <v>64.453846153846158</v>
      </c>
      <c r="K2" s="28">
        <f t="shared" ref="K2:K18" si="1">J2+F2</f>
        <v>187.22307692307692</v>
      </c>
      <c r="L2" s="28">
        <f t="shared" ref="L2:L18" si="2">K2+E2</f>
        <v>224.05384615384614</v>
      </c>
      <c r="M2" s="29">
        <v>62</v>
      </c>
      <c r="N2" s="17">
        <v>178</v>
      </c>
      <c r="O2" s="17">
        <f>_xlfn.XLOOKUP(B2,'SALES ORDER '!B:B,'SALES ORDER '!H:H)</f>
        <v>32</v>
      </c>
      <c r="P2" s="28">
        <f>$J2-'[2]SALES ORDER'!I2</f>
        <v>40.453846153846158</v>
      </c>
      <c r="Q2" s="28">
        <f>$J2-'[2]SALES ORDER'!J2</f>
        <v>40.453846153846158</v>
      </c>
      <c r="R2" s="28">
        <f>M2+N2-O2</f>
        <v>208</v>
      </c>
      <c r="S2" s="29">
        <f>M2+'Arrivi MRP -&gt; DDMRP'!H3-'week 35'!O2</f>
        <v>71</v>
      </c>
      <c r="T2" s="30">
        <f>R2/L2</f>
        <v>0.92834826793009928</v>
      </c>
      <c r="U2" s="28"/>
      <c r="V2" s="28"/>
      <c r="W2" s="30"/>
      <c r="X2" s="28"/>
      <c r="Y2" s="29"/>
      <c r="Z2" s="28"/>
    </row>
    <row r="3" spans="1:27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21">
        <v>10</v>
      </c>
      <c r="I3" s="22">
        <f t="shared" si="0"/>
        <v>48.340384615384608</v>
      </c>
      <c r="J3" s="23">
        <f t="shared" ref="J3:J18" si="3">G3</f>
        <v>96.680769230769215</v>
      </c>
      <c r="K3" s="23">
        <f t="shared" si="1"/>
        <v>280.8346153846154</v>
      </c>
      <c r="L3" s="23">
        <f t="shared" si="2"/>
        <v>336.08076923076925</v>
      </c>
      <c r="M3" s="24">
        <v>44</v>
      </c>
      <c r="N3" s="24">
        <v>275</v>
      </c>
      <c r="O3" s="24">
        <f>_xlfn.XLOOKUP(B3,'SALES ORDER '!B:B,'SALES ORDER '!H:H)</f>
        <v>48</v>
      </c>
      <c r="P3" s="23">
        <f>$J3-'[2]SALES ORDER'!I3</f>
        <v>60.680769230769215</v>
      </c>
      <c r="Q3" s="23">
        <f>$J3-'[2]SALES ORDER'!J3</f>
        <v>60.680769230769215</v>
      </c>
      <c r="R3" s="23">
        <f t="shared" ref="R3:R18" si="4">M3+N3-O3</f>
        <v>271</v>
      </c>
      <c r="S3" s="24">
        <f>M3+'Arrivi MRP -&gt; DDMRP'!H4-'week 35'!O3</f>
        <v>54</v>
      </c>
      <c r="T3" s="25">
        <f t="shared" ref="T3:T18" si="5">R3/L3</f>
        <v>0.80635378400338742</v>
      </c>
      <c r="U3" s="23">
        <f>L3-R3</f>
        <v>65.080769230769249</v>
      </c>
      <c r="V3" s="23">
        <v>66</v>
      </c>
      <c r="W3" s="23">
        <f>U3/V3</f>
        <v>0.98607226107226131</v>
      </c>
      <c r="X3" s="23" t="s">
        <v>43</v>
      </c>
      <c r="Y3" s="31">
        <v>30</v>
      </c>
      <c r="Z3" s="23" t="s">
        <v>69</v>
      </c>
    </row>
    <row r="4" spans="1:27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14">
        <v>10</v>
      </c>
      <c r="I4" s="15">
        <f t="shared" si="0"/>
        <v>16.113461538461539</v>
      </c>
      <c r="J4" s="16">
        <f t="shared" si="3"/>
        <v>32.226923076923079</v>
      </c>
      <c r="K4" s="16">
        <f t="shared" si="1"/>
        <v>93.611538461538458</v>
      </c>
      <c r="L4" s="16">
        <f t="shared" si="2"/>
        <v>112.02692307692307</v>
      </c>
      <c r="M4" s="29">
        <v>60</v>
      </c>
      <c r="N4" s="17">
        <v>55</v>
      </c>
      <c r="O4" s="17">
        <f>_xlfn.XLOOKUP(B4,'SALES ORDER '!B:B,'SALES ORDER '!H:H)</f>
        <v>16</v>
      </c>
      <c r="P4" s="28">
        <f>$J4-'[2]SALES ORDER'!I4</f>
        <v>20.226923076923079</v>
      </c>
      <c r="Q4" s="28">
        <f>$J4-'[2]SALES ORDER'!J4</f>
        <v>20.226923076923079</v>
      </c>
      <c r="R4" s="16">
        <f t="shared" si="4"/>
        <v>99</v>
      </c>
      <c r="S4" s="29">
        <f>M4+'Arrivi MRP -&gt; DDMRP'!H5-'week 35'!O4</f>
        <v>70</v>
      </c>
      <c r="T4" s="18">
        <f t="shared" si="5"/>
        <v>0.88371613966422913</v>
      </c>
      <c r="U4" s="28"/>
      <c r="V4" s="16"/>
      <c r="W4" s="28"/>
      <c r="X4" s="16"/>
      <c r="Y4" s="17"/>
      <c r="Z4" s="16"/>
    </row>
    <row r="5" spans="1:27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21">
        <v>10</v>
      </c>
      <c r="I5" s="22">
        <f t="shared" si="0"/>
        <v>16.113461538461539</v>
      </c>
      <c r="J5" s="23">
        <f t="shared" si="3"/>
        <v>32.226923076923079</v>
      </c>
      <c r="K5" s="23">
        <f t="shared" si="1"/>
        <v>93.611538461538458</v>
      </c>
      <c r="L5" s="23">
        <f t="shared" si="2"/>
        <v>112.02692307692307</v>
      </c>
      <c r="M5" s="24">
        <v>42</v>
      </c>
      <c r="N5" s="24">
        <v>57</v>
      </c>
      <c r="O5" s="24">
        <f>_xlfn.XLOOKUP(B5,'SALES ORDER '!B:B,'SALES ORDER '!H:H)</f>
        <v>16</v>
      </c>
      <c r="P5" s="23">
        <f>$J5-'[2]SALES ORDER'!I5</f>
        <v>20.226923076923079</v>
      </c>
      <c r="Q5" s="23">
        <f>$J5-'[2]SALES ORDER'!J5</f>
        <v>20.226923076923079</v>
      </c>
      <c r="R5" s="23">
        <f t="shared" si="4"/>
        <v>83</v>
      </c>
      <c r="S5" s="24">
        <f>M5+'Arrivi MRP -&gt; DDMRP'!H6-'week 35'!O5</f>
        <v>68</v>
      </c>
      <c r="T5" s="25">
        <f t="shared" si="5"/>
        <v>0.74089332921344464</v>
      </c>
      <c r="U5" s="23">
        <f t="shared" ref="U5:U10" si="6">L5-R5</f>
        <v>29.026923076923069</v>
      </c>
      <c r="V5" s="23">
        <v>30</v>
      </c>
      <c r="W5" s="23">
        <f t="shared" ref="W5:W10" si="7">U5/V5</f>
        <v>0.9675641025641023</v>
      </c>
      <c r="X5" s="23" t="s">
        <v>43</v>
      </c>
      <c r="Y5" s="31">
        <v>30</v>
      </c>
      <c r="Z5" s="23" t="s">
        <v>69</v>
      </c>
    </row>
    <row r="6" spans="1:27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6">
        <v>10</v>
      </c>
      <c r="I6" s="27">
        <f t="shared" si="0"/>
        <v>16.113461538461539</v>
      </c>
      <c r="J6" s="28">
        <f t="shared" si="3"/>
        <v>32.226923076923079</v>
      </c>
      <c r="K6" s="28">
        <f t="shared" si="1"/>
        <v>93.611538461538458</v>
      </c>
      <c r="L6" s="28">
        <f t="shared" si="2"/>
        <v>112.02692307692307</v>
      </c>
      <c r="M6" s="29">
        <v>76</v>
      </c>
      <c r="N6" s="29">
        <v>74</v>
      </c>
      <c r="O6" s="17">
        <f>_xlfn.XLOOKUP(B6,'SALES ORDER '!B:B,'SALES ORDER '!H:H)</f>
        <v>16</v>
      </c>
      <c r="P6" s="28">
        <f>$J6-'[2]SALES ORDER'!I6</f>
        <v>20.226923076923079</v>
      </c>
      <c r="Q6" s="28">
        <f>$J6-'[2]SALES ORDER'!J6</f>
        <v>20.226923076923079</v>
      </c>
      <c r="R6" s="28">
        <f t="shared" si="4"/>
        <v>134</v>
      </c>
      <c r="S6" s="29">
        <f>M6+'Arrivi MRP -&gt; DDMRP'!H7-'week 35'!O6</f>
        <v>81</v>
      </c>
      <c r="T6" s="30">
        <f t="shared" si="5"/>
        <v>1.1961410375253203</v>
      </c>
      <c r="U6" s="28"/>
      <c r="V6" s="28"/>
      <c r="W6" s="28"/>
      <c r="X6" s="28"/>
      <c r="Y6" s="29"/>
      <c r="Z6" s="28"/>
      <c r="AA6" s="34"/>
    </row>
    <row r="7" spans="1:27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1">
        <v>10</v>
      </c>
      <c r="I7" s="22">
        <f t="shared" si="0"/>
        <v>32.226923076923079</v>
      </c>
      <c r="J7" s="23">
        <f t="shared" si="3"/>
        <v>64.453846153846158</v>
      </c>
      <c r="K7" s="23">
        <f t="shared" si="1"/>
        <v>187.22307692307692</v>
      </c>
      <c r="L7" s="23">
        <f t="shared" si="2"/>
        <v>224.05384615384614</v>
      </c>
      <c r="M7" s="24">
        <v>68</v>
      </c>
      <c r="N7" s="24">
        <v>139</v>
      </c>
      <c r="O7" s="24">
        <f>_xlfn.XLOOKUP(B7,'SALES ORDER '!B:B,'SALES ORDER '!H:H)</f>
        <v>32</v>
      </c>
      <c r="P7" s="23">
        <f>$J7-'[2]SALES ORDER'!I7</f>
        <v>40.453846153846158</v>
      </c>
      <c r="Q7" s="23">
        <f>$J7-'[2]SALES ORDER'!J7</f>
        <v>40.453846153846158</v>
      </c>
      <c r="R7" s="23">
        <f t="shared" si="4"/>
        <v>175</v>
      </c>
      <c r="S7" s="24">
        <f>M7+'Arrivi MRP -&gt; DDMRP'!H8-'week 35'!O7</f>
        <v>68</v>
      </c>
      <c r="T7" s="25">
        <f t="shared" si="5"/>
        <v>0.78106224465272778</v>
      </c>
      <c r="U7" s="23">
        <f t="shared" si="6"/>
        <v>49.053846153846138</v>
      </c>
      <c r="V7" s="23">
        <v>50</v>
      </c>
      <c r="W7" s="23">
        <f t="shared" si="7"/>
        <v>0.98107692307692274</v>
      </c>
      <c r="X7" s="23" t="s">
        <v>43</v>
      </c>
      <c r="Y7" s="31">
        <v>30</v>
      </c>
      <c r="Z7" s="23" t="s">
        <v>69</v>
      </c>
      <c r="AA7" s="34"/>
    </row>
    <row r="8" spans="1:27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1">
        <v>10</v>
      </c>
      <c r="I8" s="22">
        <f t="shared" si="0"/>
        <v>8.0567307692307697</v>
      </c>
      <c r="J8" s="23">
        <f t="shared" si="3"/>
        <v>16.113461538461539</v>
      </c>
      <c r="K8" s="23">
        <f t="shared" si="1"/>
        <v>46.805769230769229</v>
      </c>
      <c r="L8" s="23">
        <f t="shared" si="2"/>
        <v>56.013461538461534</v>
      </c>
      <c r="M8" s="24">
        <v>33</v>
      </c>
      <c r="N8" s="24">
        <v>21</v>
      </c>
      <c r="O8" s="24">
        <f>_xlfn.XLOOKUP(B8,'SALES ORDER '!B:B,'SALES ORDER '!H:H)</f>
        <v>8</v>
      </c>
      <c r="P8" s="23">
        <f>$J8-'[2]SALES ORDER'!I8</f>
        <v>10.113461538461539</v>
      </c>
      <c r="Q8" s="23">
        <f>$J8-'[2]SALES ORDER'!J8</f>
        <v>10.113461538461539</v>
      </c>
      <c r="R8" s="23">
        <f t="shared" si="4"/>
        <v>46</v>
      </c>
      <c r="S8" s="24">
        <f>M8+'Arrivi MRP -&gt; DDMRP'!H9-'week 35'!O8</f>
        <v>42</v>
      </c>
      <c r="T8" s="25">
        <f t="shared" si="5"/>
        <v>0.82123116009201091</v>
      </c>
      <c r="U8" s="23">
        <f t="shared" si="6"/>
        <v>10.013461538461534</v>
      </c>
      <c r="V8" s="23">
        <v>11</v>
      </c>
      <c r="W8" s="23">
        <f t="shared" si="7"/>
        <v>0.91031468531468496</v>
      </c>
      <c r="X8" s="23" t="s">
        <v>43</v>
      </c>
      <c r="Y8" s="31">
        <v>30</v>
      </c>
      <c r="Z8" s="23" t="s">
        <v>69</v>
      </c>
      <c r="AA8" s="34"/>
    </row>
    <row r="9" spans="1:27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6">
        <v>10</v>
      </c>
      <c r="I9" s="27">
        <f t="shared" si="0"/>
        <v>64.453846153846158</v>
      </c>
      <c r="J9" s="28">
        <f t="shared" si="3"/>
        <v>128.90769230769232</v>
      </c>
      <c r="K9" s="28">
        <f t="shared" si="1"/>
        <v>374.44615384615383</v>
      </c>
      <c r="L9" s="28">
        <f t="shared" si="2"/>
        <v>448.10769230769228</v>
      </c>
      <c r="M9" s="29">
        <v>76</v>
      </c>
      <c r="N9" s="29">
        <v>385</v>
      </c>
      <c r="O9" s="17">
        <f>_xlfn.XLOOKUP(B9,'SALES ORDER '!B:B,'SALES ORDER '!H:H)</f>
        <v>64</v>
      </c>
      <c r="P9" s="28">
        <f>$J9-'[2]SALES ORDER'!I9</f>
        <v>80.907692307692315</v>
      </c>
      <c r="Q9" s="28">
        <f>$J9-'[2]SALES ORDER'!J9</f>
        <v>80.907692307692315</v>
      </c>
      <c r="R9" s="28">
        <f t="shared" si="4"/>
        <v>397</v>
      </c>
      <c r="S9" s="29">
        <f>M9+'Arrivi MRP -&gt; DDMRP'!H10-'week 35'!O9</f>
        <v>68</v>
      </c>
      <c r="T9" s="30">
        <f t="shared" si="5"/>
        <v>0.88594774607752269</v>
      </c>
      <c r="U9" s="28"/>
      <c r="V9" s="28"/>
      <c r="W9" s="28"/>
      <c r="X9" s="28"/>
      <c r="Y9" s="29"/>
      <c r="Z9" s="28"/>
      <c r="AA9" s="34"/>
    </row>
    <row r="10" spans="1:27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1">
        <v>10</v>
      </c>
      <c r="I10" s="22">
        <f t="shared" si="0"/>
        <v>16.113461538461539</v>
      </c>
      <c r="J10" s="23">
        <f t="shared" si="3"/>
        <v>32.226923076923079</v>
      </c>
      <c r="K10" s="23">
        <f t="shared" si="1"/>
        <v>93.611538461538458</v>
      </c>
      <c r="L10" s="23">
        <f t="shared" si="2"/>
        <v>112.02692307692307</v>
      </c>
      <c r="M10" s="24">
        <v>63</v>
      </c>
      <c r="N10" s="24">
        <v>28</v>
      </c>
      <c r="O10" s="24">
        <f>_xlfn.XLOOKUP(B10,'SALES ORDER '!B:B,'SALES ORDER '!H:H)</f>
        <v>16</v>
      </c>
      <c r="P10" s="23">
        <f>$J10-'[2]SALES ORDER'!I10</f>
        <v>20.226923076923079</v>
      </c>
      <c r="Q10" s="23">
        <f>$J10-'[2]SALES ORDER'!J10</f>
        <v>20.226923076923079</v>
      </c>
      <c r="R10" s="23">
        <f t="shared" si="4"/>
        <v>75</v>
      </c>
      <c r="S10" s="24">
        <f>M10+'Arrivi MRP -&gt; DDMRP'!H11-'week 35'!O10</f>
        <v>47</v>
      </c>
      <c r="T10" s="25">
        <f t="shared" si="5"/>
        <v>0.6694819239880524</v>
      </c>
      <c r="U10" s="23">
        <f t="shared" si="6"/>
        <v>37.026923076923069</v>
      </c>
      <c r="V10" s="23">
        <v>38</v>
      </c>
      <c r="W10" s="23">
        <f t="shared" si="7"/>
        <v>0.97439271255060711</v>
      </c>
      <c r="X10" s="23" t="s">
        <v>43</v>
      </c>
      <c r="Y10" s="31">
        <v>30</v>
      </c>
      <c r="Z10" s="23" t="s">
        <v>69</v>
      </c>
      <c r="AA10" s="34"/>
    </row>
    <row r="11" spans="1:27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6">
        <v>10</v>
      </c>
      <c r="I11" s="27">
        <f t="shared" si="0"/>
        <v>16.113461538461539</v>
      </c>
      <c r="J11" s="28">
        <f t="shared" si="3"/>
        <v>32.226923076923079</v>
      </c>
      <c r="K11" s="28">
        <f t="shared" si="1"/>
        <v>93.611538461538458</v>
      </c>
      <c r="L11" s="28">
        <f t="shared" si="2"/>
        <v>112.02692307692307</v>
      </c>
      <c r="M11" s="29">
        <v>51</v>
      </c>
      <c r="N11" s="29">
        <v>62</v>
      </c>
      <c r="O11" s="17">
        <f>_xlfn.XLOOKUP(B11,'SALES ORDER '!B:B,'SALES ORDER '!H:H)</f>
        <v>16</v>
      </c>
      <c r="P11" s="28">
        <f>$J11-'[2]SALES ORDER'!I11</f>
        <v>20.226923076923079</v>
      </c>
      <c r="Q11" s="28">
        <f>$J11-'[2]SALES ORDER'!J11</f>
        <v>20.226923076923079</v>
      </c>
      <c r="R11" s="28">
        <f t="shared" si="4"/>
        <v>97</v>
      </c>
      <c r="S11" s="29">
        <f>M11+'Arrivi MRP -&gt; DDMRP'!H12-'week 35'!O11</f>
        <v>58</v>
      </c>
      <c r="T11" s="30">
        <f t="shared" si="5"/>
        <v>0.86586328835788107</v>
      </c>
      <c r="U11" s="28"/>
      <c r="V11" s="28"/>
      <c r="W11" s="28"/>
      <c r="X11" s="28"/>
      <c r="Y11" s="29"/>
      <c r="Z11" s="28"/>
      <c r="AA11" s="34"/>
    </row>
    <row r="12" spans="1:27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6">
        <v>10</v>
      </c>
      <c r="I12" s="27">
        <f t="shared" si="0"/>
        <v>48.340384615384608</v>
      </c>
      <c r="J12" s="28">
        <f t="shared" si="3"/>
        <v>96.680769230769215</v>
      </c>
      <c r="K12" s="28">
        <f t="shared" si="1"/>
        <v>280.8346153846154</v>
      </c>
      <c r="L12" s="28">
        <f t="shared" si="2"/>
        <v>336.08076923076925</v>
      </c>
      <c r="M12" s="29">
        <v>68</v>
      </c>
      <c r="N12" s="29">
        <v>307</v>
      </c>
      <c r="O12" s="17">
        <f>_xlfn.XLOOKUP(B12,'SALES ORDER '!B:B,'SALES ORDER '!H:H)</f>
        <v>48</v>
      </c>
      <c r="P12" s="28">
        <f>$J12-'[2]SALES ORDER'!I12</f>
        <v>60.680769230769215</v>
      </c>
      <c r="Q12" s="28">
        <f>$J12-'[2]SALES ORDER'!J12</f>
        <v>60.680769230769215</v>
      </c>
      <c r="R12" s="28">
        <f t="shared" si="4"/>
        <v>327</v>
      </c>
      <c r="S12" s="29">
        <f>M12+'Arrivi MRP -&gt; DDMRP'!H13-'week 35'!O12</f>
        <v>76</v>
      </c>
      <c r="T12" s="30">
        <f t="shared" si="5"/>
        <v>0.97298039619596932</v>
      </c>
      <c r="U12" s="28"/>
      <c r="V12" s="28"/>
      <c r="W12" s="28"/>
      <c r="X12" s="28"/>
      <c r="Y12" s="29"/>
      <c r="Z12" s="28"/>
      <c r="AA12" s="34"/>
    </row>
    <row r="13" spans="1:27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140210.80099999989</v>
      </c>
      <c r="N13" s="29">
        <v>19289</v>
      </c>
      <c r="O13" s="17">
        <f>_xlfn.XLOOKUP(B13,'SALES ORDER '!B:B,'SALES ORDER '!H:H)</f>
        <v>4532</v>
      </c>
      <c r="P13" s="28">
        <f>$J13-'[2]SALES ORDER'!I13</f>
        <v>5593.7185384615368</v>
      </c>
      <c r="Q13" s="28">
        <f>$J13-'[2]SALES ORDER'!J13</f>
        <v>12592.718538461537</v>
      </c>
      <c r="R13" s="28">
        <f t="shared" si="4"/>
        <v>154967.80099999989</v>
      </c>
      <c r="S13" s="29">
        <f>M13+'Arrivi MRP -&gt; DDMRP'!H14-'week 35'!O13</f>
        <v>216062.80099999989</v>
      </c>
      <c r="T13" s="30">
        <f t="shared" si="5"/>
        <v>2.7195916011361465</v>
      </c>
      <c r="U13" s="28"/>
      <c r="V13" s="28"/>
      <c r="W13" s="28"/>
      <c r="X13" s="28"/>
      <c r="Y13" s="29"/>
      <c r="Z13" s="28"/>
      <c r="AA13" s="34"/>
    </row>
    <row r="14" spans="1:27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6">
        <v>10</v>
      </c>
      <c r="I14" s="27">
        <f t="shared" si="0"/>
        <v>7323.7448509615397</v>
      </c>
      <c r="J14" s="28">
        <f t="shared" si="3"/>
        <v>14647.489701923079</v>
      </c>
      <c r="K14" s="28">
        <f t="shared" si="1"/>
        <v>31387.477932692316</v>
      </c>
      <c r="L14" s="28">
        <f t="shared" si="2"/>
        <v>43105.469694230778</v>
      </c>
      <c r="M14" s="29">
        <v>33872.271999999903</v>
      </c>
      <c r="N14" s="29">
        <v>17184</v>
      </c>
      <c r="O14" s="17">
        <f>_xlfn.XLOOKUP(B14,'SALES ORDER '!B:B,'SALES ORDER '!H:H)</f>
        <v>1728</v>
      </c>
      <c r="P14" s="28">
        <f>$J14-'[2]SALES ORDER'!I14</f>
        <v>-808.51029807692066</v>
      </c>
      <c r="Q14" s="28">
        <f>$J14-'[2]SALES ORDER'!J14</f>
        <v>3200.4897019230793</v>
      </c>
      <c r="R14" s="28">
        <f t="shared" si="4"/>
        <v>49328.271999999903</v>
      </c>
      <c r="S14" s="29">
        <f>M14+'Arrivi MRP -&gt; DDMRP'!H15-'week 35'!O14</f>
        <v>43448.271999999903</v>
      </c>
      <c r="T14" s="30">
        <f t="shared" si="5"/>
        <v>1.144362243351265</v>
      </c>
      <c r="U14" s="28"/>
      <c r="V14" s="28"/>
      <c r="W14" s="28"/>
      <c r="X14" s="28"/>
      <c r="Y14" s="29"/>
      <c r="Z14" s="28"/>
      <c r="AA14" s="34"/>
    </row>
    <row r="15" spans="1:27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6">
        <v>10</v>
      </c>
      <c r="I15" s="27">
        <f t="shared" si="0"/>
        <v>74.958668750000001</v>
      </c>
      <c r="J15" s="28">
        <f t="shared" si="3"/>
        <v>149.9173375</v>
      </c>
      <c r="K15" s="28">
        <f t="shared" si="1"/>
        <v>435.47417083333335</v>
      </c>
      <c r="L15" s="28">
        <f t="shared" si="2"/>
        <v>521.14122083333336</v>
      </c>
      <c r="M15" s="29">
        <v>932.04499999999905</v>
      </c>
      <c r="N15" s="29">
        <v>109</v>
      </c>
      <c r="O15" s="17">
        <f>_xlfn.XLOOKUP(B15,'SALES ORDER '!B:B,'SALES ORDER '!H:H)</f>
        <v>31</v>
      </c>
      <c r="P15" s="28">
        <f>$J15-'[2]SALES ORDER'!I15</f>
        <v>71.917337500000002</v>
      </c>
      <c r="Q15" s="28">
        <f>$J15-'[2]SALES ORDER'!J15</f>
        <v>102.9173375</v>
      </c>
      <c r="R15" s="28">
        <f t="shared" si="4"/>
        <v>1010.0449999999992</v>
      </c>
      <c r="S15" s="29">
        <f>M15+'Arrivi MRP -&gt; DDMRP'!H16-'week 35'!O15</f>
        <v>901.04499999999905</v>
      </c>
      <c r="T15" s="30">
        <f t="shared" si="5"/>
        <v>1.9381406797659988</v>
      </c>
      <c r="U15" s="28"/>
      <c r="V15" s="28"/>
      <c r="W15" s="28"/>
      <c r="X15" s="28"/>
      <c r="Y15" s="29"/>
      <c r="Z15" s="28"/>
      <c r="AA15" s="34"/>
    </row>
    <row r="16" spans="1:27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16871.43609090909</v>
      </c>
      <c r="L16" s="28">
        <f t="shared" si="2"/>
        <v>23946.43609090909</v>
      </c>
      <c r="M16" s="29">
        <v>14729.201999999999</v>
      </c>
      <c r="N16" s="29">
        <f>1864+7075</f>
        <v>8939</v>
      </c>
      <c r="O16" s="17">
        <f>_xlfn.XLOOKUP(B16,'SALES ORDER '!B:B,'SALES ORDER '!H:H)</f>
        <v>1040</v>
      </c>
      <c r="P16" s="28">
        <f>$J16-'[2]SALES ORDER'!I16</f>
        <v>11557.25</v>
      </c>
      <c r="Q16" s="28">
        <f>$J16-'[2]SALES ORDER'!J16</f>
        <v>11856.25</v>
      </c>
      <c r="R16" s="28">
        <f t="shared" si="4"/>
        <v>22628.201999999997</v>
      </c>
      <c r="S16" s="29">
        <f>M16+'Arrivi MRP -&gt; DDMRP'!H17-'week 35'!O16</f>
        <v>13689.201999999999</v>
      </c>
      <c r="T16" s="30">
        <f t="shared" si="5"/>
        <v>0.94495071893351423</v>
      </c>
      <c r="U16" s="28"/>
      <c r="V16" s="28"/>
      <c r="W16" s="28"/>
      <c r="X16" s="28"/>
      <c r="Y16" s="29"/>
      <c r="Z16" s="28"/>
      <c r="AA16" s="34"/>
    </row>
    <row r="17" spans="1:27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6">
        <v>10</v>
      </c>
      <c r="I17" s="27">
        <f t="shared" si="0"/>
        <v>41.926850000000002</v>
      </c>
      <c r="J17" s="28">
        <f t="shared" si="3"/>
        <v>83.853700000000003</v>
      </c>
      <c r="K17" s="28">
        <f t="shared" si="1"/>
        <v>243.57503333333332</v>
      </c>
      <c r="L17" s="28">
        <f t="shared" si="2"/>
        <v>291.4914333333333</v>
      </c>
      <c r="M17" s="29">
        <v>264.51999999999902</v>
      </c>
      <c r="N17" s="29">
        <v>97</v>
      </c>
      <c r="O17" s="17">
        <f>_xlfn.XLOOKUP(B17,'SALES ORDER '!B:B,'SALES ORDER '!H:H)</f>
        <v>17</v>
      </c>
      <c r="P17" s="28">
        <f>$J17-'[2]SALES ORDER'!I17</f>
        <v>39.853700000000003</v>
      </c>
      <c r="Q17" s="28">
        <f>$J17-'[2]SALES ORDER'!J17</f>
        <v>57.853700000000003</v>
      </c>
      <c r="R17" s="28">
        <f t="shared" si="4"/>
        <v>344.51999999999902</v>
      </c>
      <c r="S17" s="29">
        <f>M17+'Arrivi MRP -&gt; DDMRP'!H18-'week 35'!O17</f>
        <v>247.51999999999902</v>
      </c>
      <c r="T17" s="30">
        <f t="shared" si="5"/>
        <v>1.1819215270248618</v>
      </c>
      <c r="U17" s="28"/>
      <c r="V17" s="28"/>
      <c r="W17" s="28"/>
      <c r="X17" s="28"/>
      <c r="Y17" s="29"/>
      <c r="Z17" s="28"/>
      <c r="AA17" s="34"/>
    </row>
    <row r="18" spans="1:27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6">
        <v>10</v>
      </c>
      <c r="I18" s="27">
        <f t="shared" si="0"/>
        <v>26182.765612499996</v>
      </c>
      <c r="J18" s="28">
        <f t="shared" si="3"/>
        <v>52365.531224999992</v>
      </c>
      <c r="K18" s="28">
        <f t="shared" si="1"/>
        <v>152109.40022499999</v>
      </c>
      <c r="L18" s="28">
        <f t="shared" si="2"/>
        <v>182032.560925</v>
      </c>
      <c r="M18" s="29">
        <v>90357.597999999896</v>
      </c>
      <c r="N18" s="29">
        <v>83730</v>
      </c>
      <c r="O18" s="17">
        <f>_xlfn.XLOOKUP(B18,'SALES ORDER '!B:B,'SALES ORDER '!H:H)</f>
        <v>8334</v>
      </c>
      <c r="P18" s="28">
        <f>$J18-'[2]SALES ORDER'!I18</f>
        <v>18062.531224999992</v>
      </c>
      <c r="Q18" s="28">
        <f>$J18-'[2]SALES ORDER'!J18</f>
        <v>32454.531224999992</v>
      </c>
      <c r="R18" s="28">
        <f t="shared" si="4"/>
        <v>165753.59799999988</v>
      </c>
      <c r="S18" s="29">
        <f>M18+'Arrivi MRP -&gt; DDMRP'!H19-'week 35'!O18</f>
        <v>99735.597999999896</v>
      </c>
      <c r="T18" s="30">
        <f t="shared" si="5"/>
        <v>0.9105711481381219</v>
      </c>
      <c r="U18" s="28"/>
      <c r="V18" s="28"/>
      <c r="W18" s="28"/>
      <c r="X18" s="28"/>
      <c r="Y18" s="29"/>
      <c r="Z18" s="28"/>
      <c r="AA18" s="34"/>
    </row>
    <row r="19" spans="1:27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1834-430E-44D6-9BDA-0F18EB5AA682}">
  <dimension ref="A1:AA19"/>
  <sheetViews>
    <sheetView topLeftCell="T1" workbookViewId="0">
      <selection activeCell="Z1" sqref="Z1"/>
    </sheetView>
  </sheetViews>
  <sheetFormatPr defaultRowHeight="14.4" x14ac:dyDescent="0.3"/>
  <cols>
    <col min="11" max="12" width="10" bestFit="1" customWidth="1"/>
    <col min="16" max="17" width="11.44140625" bestFit="1" customWidth="1"/>
    <col min="18" max="18" width="10" bestFit="1" customWidth="1"/>
    <col min="19" max="19" width="10" customWidth="1"/>
    <col min="24" max="24" width="9.33203125" customWidth="1"/>
  </cols>
  <sheetData>
    <row r="1" spans="1:27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7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6">
        <v>10</v>
      </c>
      <c r="I2" s="27">
        <f t="shared" ref="I2:I18" si="0">G2/2</f>
        <v>32.226923076923079</v>
      </c>
      <c r="J2" s="28">
        <f>G2</f>
        <v>64.453846153846158</v>
      </c>
      <c r="K2" s="28">
        <f t="shared" ref="K2:K18" si="1">J2+F2</f>
        <v>187.22307692307692</v>
      </c>
      <c r="L2" s="28">
        <f t="shared" ref="L2:L18" si="2">K2+E2</f>
        <v>224.05384615384614</v>
      </c>
      <c r="M2" s="29">
        <v>71</v>
      </c>
      <c r="N2" s="29">
        <v>146</v>
      </c>
      <c r="O2" s="29">
        <f>_xlfn.XLOOKUP(B2,'SALES ORDER '!B:B,'SALES ORDER '!I:I)</f>
        <v>24</v>
      </c>
      <c r="P2" s="28">
        <f>$J2-'SALES ORDER '!J2</f>
        <v>40.453846153846158</v>
      </c>
      <c r="Q2" s="28">
        <f>$J2-'SALES ORDER '!K2</f>
        <v>40.453846153846158</v>
      </c>
      <c r="R2" s="28">
        <f>M2+N2-O2</f>
        <v>193</v>
      </c>
      <c r="S2" s="29">
        <f>M2+'Arrivi MRP -&gt; DDMRP'!I3-'week 36'!O2</f>
        <v>47</v>
      </c>
      <c r="T2" s="30">
        <f>R2/L2</f>
        <v>0.86140007553129405</v>
      </c>
      <c r="U2" s="28"/>
      <c r="V2" s="28"/>
      <c r="W2" s="30"/>
      <c r="X2" s="28"/>
      <c r="Y2" s="29"/>
      <c r="Z2" s="28"/>
    </row>
    <row r="3" spans="1:27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26">
        <v>10</v>
      </c>
      <c r="I3" s="27">
        <f t="shared" si="0"/>
        <v>48.340384615384608</v>
      </c>
      <c r="J3" s="28">
        <f t="shared" ref="J3:J18" si="3">G3</f>
        <v>96.680769230769215</v>
      </c>
      <c r="K3" s="28">
        <f t="shared" si="1"/>
        <v>280.8346153846154</v>
      </c>
      <c r="L3" s="28">
        <f t="shared" si="2"/>
        <v>336.08076923076925</v>
      </c>
      <c r="M3" s="29">
        <v>54</v>
      </c>
      <c r="N3" s="29">
        <v>293</v>
      </c>
      <c r="O3" s="29">
        <f>_xlfn.XLOOKUP(B3,'SALES ORDER '!B:B,'SALES ORDER '!I:I)</f>
        <v>36</v>
      </c>
      <c r="P3" s="28">
        <f>$J3-'SALES ORDER '!J3</f>
        <v>60.680769230769215</v>
      </c>
      <c r="Q3" s="28">
        <f>$J3-'SALES ORDER '!K3</f>
        <v>60.680769230769215</v>
      </c>
      <c r="R3" s="28">
        <f t="shared" ref="R3:R18" si="4">M3+N3-O3</f>
        <v>311</v>
      </c>
      <c r="S3" s="29">
        <f>M3+'Arrivi MRP -&gt; DDMRP'!I4-'week 36'!O3</f>
        <v>62</v>
      </c>
      <c r="T3" s="30">
        <f t="shared" ref="T3:T18" si="5">R3/L3</f>
        <v>0.92537279271237449</v>
      </c>
      <c r="U3" s="28"/>
      <c r="V3" s="28"/>
      <c r="W3" s="28"/>
      <c r="X3" s="28"/>
      <c r="Y3" s="38"/>
      <c r="Z3" s="28"/>
    </row>
    <row r="4" spans="1:27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26">
        <v>10</v>
      </c>
      <c r="I4" s="27">
        <f t="shared" si="0"/>
        <v>16.113461538461539</v>
      </c>
      <c r="J4" s="28">
        <f t="shared" si="3"/>
        <v>32.226923076923079</v>
      </c>
      <c r="K4" s="28">
        <f t="shared" si="1"/>
        <v>93.611538461538458</v>
      </c>
      <c r="L4" s="28">
        <f t="shared" si="2"/>
        <v>112.02692307692307</v>
      </c>
      <c r="M4" s="29">
        <v>70</v>
      </c>
      <c r="N4" s="29">
        <v>39</v>
      </c>
      <c r="O4" s="29">
        <f>_xlfn.XLOOKUP(B4,'SALES ORDER '!B:B,'SALES ORDER '!I:I)</f>
        <v>12</v>
      </c>
      <c r="P4" s="28">
        <f>$J4-'SALES ORDER '!J4</f>
        <v>20.226923076923079</v>
      </c>
      <c r="Q4" s="28">
        <f>$J4-'SALES ORDER '!K4</f>
        <v>20.226923076923079</v>
      </c>
      <c r="R4" s="28">
        <f t="shared" si="4"/>
        <v>97</v>
      </c>
      <c r="S4" s="29">
        <f>M4+'Arrivi MRP -&gt; DDMRP'!I5-'week 36'!O4</f>
        <v>58</v>
      </c>
      <c r="T4" s="30">
        <f t="shared" si="5"/>
        <v>0.86586328835788107</v>
      </c>
      <c r="U4" s="28"/>
      <c r="V4" s="28"/>
      <c r="W4" s="28"/>
      <c r="X4" s="28"/>
      <c r="Y4" s="29"/>
      <c r="Z4" s="28"/>
    </row>
    <row r="5" spans="1:27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26">
        <v>10</v>
      </c>
      <c r="I5" s="27">
        <f t="shared" si="0"/>
        <v>16.113461538461539</v>
      </c>
      <c r="J5" s="28">
        <f t="shared" si="3"/>
        <v>32.226923076923079</v>
      </c>
      <c r="K5" s="28">
        <f t="shared" si="1"/>
        <v>93.611538461538458</v>
      </c>
      <c r="L5" s="28">
        <f t="shared" si="2"/>
        <v>112.02692307692307</v>
      </c>
      <c r="M5" s="29">
        <v>68</v>
      </c>
      <c r="N5" s="29">
        <v>71</v>
      </c>
      <c r="O5" s="29">
        <f>_xlfn.XLOOKUP(B5,'SALES ORDER '!B:B,'SALES ORDER '!I:I)</f>
        <v>12</v>
      </c>
      <c r="P5" s="28">
        <f>$J5-'SALES ORDER '!J5</f>
        <v>20.226923076923079</v>
      </c>
      <c r="Q5" s="28">
        <f>$J5-'SALES ORDER '!K5</f>
        <v>20.226923076923079</v>
      </c>
      <c r="R5" s="28">
        <f t="shared" si="4"/>
        <v>127</v>
      </c>
      <c r="S5" s="29">
        <f>M5+'Arrivi MRP -&gt; DDMRP'!I6-'week 36'!O5</f>
        <v>56</v>
      </c>
      <c r="T5" s="30">
        <f t="shared" si="5"/>
        <v>1.1336560579531021</v>
      </c>
      <c r="U5" s="28"/>
      <c r="V5" s="28"/>
      <c r="W5" s="28"/>
      <c r="X5" s="28"/>
      <c r="Y5" s="38"/>
      <c r="Z5" s="28"/>
    </row>
    <row r="6" spans="1:27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6">
        <v>10</v>
      </c>
      <c r="I6" s="27">
        <f t="shared" si="0"/>
        <v>16.113461538461539</v>
      </c>
      <c r="J6" s="28">
        <f t="shared" si="3"/>
        <v>32.226923076923079</v>
      </c>
      <c r="K6" s="28">
        <f t="shared" si="1"/>
        <v>93.611538461538458</v>
      </c>
      <c r="L6" s="28">
        <f t="shared" si="2"/>
        <v>112.02692307692307</v>
      </c>
      <c r="M6" s="29">
        <v>81</v>
      </c>
      <c r="N6" s="29">
        <v>58</v>
      </c>
      <c r="O6" s="29">
        <f>_xlfn.XLOOKUP(B6,'SALES ORDER '!B:B,'SALES ORDER '!I:I)</f>
        <v>12</v>
      </c>
      <c r="P6" s="28">
        <f>$J6-'SALES ORDER '!J6</f>
        <v>20.226923076923079</v>
      </c>
      <c r="Q6" s="28">
        <f>$J6-'SALES ORDER '!K6</f>
        <v>20.226923076923079</v>
      </c>
      <c r="R6" s="28">
        <f t="shared" si="4"/>
        <v>127</v>
      </c>
      <c r="S6" s="29">
        <f>M6+'Arrivi MRP -&gt; DDMRP'!I7-'week 36'!O6</f>
        <v>69</v>
      </c>
      <c r="T6" s="30">
        <f t="shared" si="5"/>
        <v>1.1336560579531021</v>
      </c>
      <c r="U6" s="28"/>
      <c r="V6" s="28"/>
      <c r="W6" s="28"/>
      <c r="X6" s="28"/>
      <c r="Y6" s="29"/>
      <c r="Z6" s="28"/>
      <c r="AA6" s="34"/>
    </row>
    <row r="7" spans="1:27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6">
        <v>10</v>
      </c>
      <c r="I7" s="27">
        <f t="shared" si="0"/>
        <v>32.226923076923079</v>
      </c>
      <c r="J7" s="28">
        <f t="shared" si="3"/>
        <v>64.453846153846158</v>
      </c>
      <c r="K7" s="28">
        <f t="shared" si="1"/>
        <v>187.22307692307692</v>
      </c>
      <c r="L7" s="28">
        <f t="shared" si="2"/>
        <v>224.05384615384614</v>
      </c>
      <c r="M7" s="29">
        <v>68</v>
      </c>
      <c r="N7" s="29">
        <v>157</v>
      </c>
      <c r="O7" s="29">
        <f>_xlfn.XLOOKUP(B7,'SALES ORDER '!B:B,'SALES ORDER '!I:I)</f>
        <v>24</v>
      </c>
      <c r="P7" s="28">
        <f>$J7-'SALES ORDER '!J7</f>
        <v>40.453846153846158</v>
      </c>
      <c r="Q7" s="28">
        <f>$J7-'SALES ORDER '!K7</f>
        <v>40.453846153846158</v>
      </c>
      <c r="R7" s="28">
        <f t="shared" si="4"/>
        <v>201</v>
      </c>
      <c r="S7" s="29">
        <f>M7+'Arrivi MRP -&gt; DDMRP'!I8-'week 36'!O7</f>
        <v>86</v>
      </c>
      <c r="T7" s="30">
        <f t="shared" si="5"/>
        <v>0.89710577814399017</v>
      </c>
      <c r="U7" s="28"/>
      <c r="V7" s="28"/>
      <c r="W7" s="28"/>
      <c r="X7" s="28"/>
      <c r="Y7" s="38"/>
      <c r="Z7" s="28"/>
      <c r="AA7" s="34"/>
    </row>
    <row r="8" spans="1:27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6">
        <v>10</v>
      </c>
      <c r="I8" s="27">
        <f t="shared" si="0"/>
        <v>8.0567307692307697</v>
      </c>
      <c r="J8" s="28">
        <f t="shared" si="3"/>
        <v>16.113461538461539</v>
      </c>
      <c r="K8" s="28">
        <f t="shared" si="1"/>
        <v>46.805769230769229</v>
      </c>
      <c r="L8" s="28">
        <f t="shared" si="2"/>
        <v>56.013461538461534</v>
      </c>
      <c r="M8" s="29">
        <v>42</v>
      </c>
      <c r="N8" s="29">
        <v>24</v>
      </c>
      <c r="O8" s="29">
        <f>_xlfn.XLOOKUP(B8,'SALES ORDER '!B:B,'SALES ORDER '!I:I)</f>
        <v>6</v>
      </c>
      <c r="P8" s="28">
        <f>$J8-'SALES ORDER '!J8</f>
        <v>10.113461538461539</v>
      </c>
      <c r="Q8" s="28">
        <f>$J8-'SALES ORDER '!K8</f>
        <v>10.113461538461539</v>
      </c>
      <c r="R8" s="28">
        <f t="shared" si="4"/>
        <v>60</v>
      </c>
      <c r="S8" s="29">
        <f>M8+'Arrivi MRP -&gt; DDMRP'!I9-'week 36'!O8</f>
        <v>36</v>
      </c>
      <c r="T8" s="30">
        <f t="shared" si="5"/>
        <v>1.0711710783808839</v>
      </c>
      <c r="U8" s="28"/>
      <c r="V8" s="28"/>
      <c r="W8" s="28"/>
      <c r="X8" s="28"/>
      <c r="Y8" s="38"/>
      <c r="Z8" s="28"/>
      <c r="AA8" s="34"/>
    </row>
    <row r="9" spans="1:27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1">
        <v>10</v>
      </c>
      <c r="I9" s="22">
        <f t="shared" si="0"/>
        <v>64.453846153846158</v>
      </c>
      <c r="J9" s="23">
        <f t="shared" si="3"/>
        <v>128.90769230769232</v>
      </c>
      <c r="K9" s="23">
        <f t="shared" si="1"/>
        <v>374.44615384615383</v>
      </c>
      <c r="L9" s="23">
        <f t="shared" si="2"/>
        <v>448.10769230769228</v>
      </c>
      <c r="M9" s="24">
        <v>68</v>
      </c>
      <c r="N9" s="24">
        <v>321</v>
      </c>
      <c r="O9" s="24">
        <f>_xlfn.XLOOKUP(B9,'SALES ORDER '!B:B,'SALES ORDER '!I:I)</f>
        <v>48</v>
      </c>
      <c r="P9" s="23">
        <f>$J9-'SALES ORDER '!J9</f>
        <v>80.907692307692315</v>
      </c>
      <c r="Q9" s="23">
        <f>$J9-'SALES ORDER '!K9</f>
        <v>80.907692307692315</v>
      </c>
      <c r="R9" s="23">
        <f t="shared" si="4"/>
        <v>341</v>
      </c>
      <c r="S9" s="24">
        <f>M9+'Arrivi MRP -&gt; DDMRP'!I10-'week 36'!O9</f>
        <v>64</v>
      </c>
      <c r="T9" s="25">
        <f t="shared" si="5"/>
        <v>0.76097778693308615</v>
      </c>
      <c r="U9" s="23">
        <f>L9-R9</f>
        <v>107.10769230769228</v>
      </c>
      <c r="V9" s="23">
        <v>108</v>
      </c>
      <c r="W9" s="23">
        <f>U9/V9</f>
        <v>0.9917378917378914</v>
      </c>
      <c r="X9" s="23" t="s">
        <v>70</v>
      </c>
      <c r="Y9" s="31">
        <v>30</v>
      </c>
      <c r="Z9" s="23" t="s">
        <v>71</v>
      </c>
      <c r="AA9" s="34"/>
    </row>
    <row r="10" spans="1:27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1">
        <v>10</v>
      </c>
      <c r="I10" s="22">
        <f t="shared" si="0"/>
        <v>16.113461538461539</v>
      </c>
      <c r="J10" s="23">
        <f t="shared" si="3"/>
        <v>32.226923076923079</v>
      </c>
      <c r="K10" s="23">
        <f t="shared" si="1"/>
        <v>93.611538461538458</v>
      </c>
      <c r="L10" s="23">
        <f t="shared" si="2"/>
        <v>112.02692307692307</v>
      </c>
      <c r="M10" s="24">
        <v>47</v>
      </c>
      <c r="N10" s="24">
        <v>50</v>
      </c>
      <c r="O10" s="24">
        <f>_xlfn.XLOOKUP(B10,'SALES ORDER '!B:B,'SALES ORDER '!I:I)</f>
        <v>12</v>
      </c>
      <c r="P10" s="23">
        <f>$J10-'SALES ORDER '!J10</f>
        <v>20.226923076923079</v>
      </c>
      <c r="Q10" s="23">
        <f>$J10-'SALES ORDER '!K10</f>
        <v>20.226923076923079</v>
      </c>
      <c r="R10" s="23">
        <f t="shared" si="4"/>
        <v>85</v>
      </c>
      <c r="S10" s="24">
        <f>M10+'Arrivi MRP -&gt; DDMRP'!I11-'week 36'!O10</f>
        <v>57</v>
      </c>
      <c r="T10" s="25">
        <f t="shared" si="5"/>
        <v>0.7587461805197927</v>
      </c>
      <c r="U10" s="23">
        <f t="shared" ref="U10:U18" si="6">L10-R10</f>
        <v>27.026923076923069</v>
      </c>
      <c r="V10" s="23">
        <v>28</v>
      </c>
      <c r="W10" s="23">
        <f t="shared" ref="W10:W18" si="7">U10/V10</f>
        <v>0.96524725274725243</v>
      </c>
      <c r="X10" s="23" t="s">
        <v>70</v>
      </c>
      <c r="Y10" s="31">
        <v>30</v>
      </c>
      <c r="Z10" s="23" t="s">
        <v>71</v>
      </c>
      <c r="AA10" s="34"/>
    </row>
    <row r="11" spans="1:27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1">
        <v>10</v>
      </c>
      <c r="I11" s="22">
        <f t="shared" si="0"/>
        <v>16.113461538461539</v>
      </c>
      <c r="J11" s="23">
        <f t="shared" si="3"/>
        <v>32.226923076923079</v>
      </c>
      <c r="K11" s="23">
        <f t="shared" si="1"/>
        <v>93.611538461538458</v>
      </c>
      <c r="L11" s="23">
        <f t="shared" si="2"/>
        <v>112.02692307692307</v>
      </c>
      <c r="M11" s="24">
        <v>58</v>
      </c>
      <c r="N11" s="24">
        <v>46</v>
      </c>
      <c r="O11" s="24">
        <f>_xlfn.XLOOKUP(B11,'SALES ORDER '!B:B,'SALES ORDER '!I:I)</f>
        <v>12</v>
      </c>
      <c r="P11" s="23">
        <f>$J11-'SALES ORDER '!J11</f>
        <v>20.226923076923079</v>
      </c>
      <c r="Q11" s="23">
        <f>$J11-'SALES ORDER '!K11</f>
        <v>20.226923076923079</v>
      </c>
      <c r="R11" s="23">
        <f t="shared" si="4"/>
        <v>92</v>
      </c>
      <c r="S11" s="24">
        <f>M11+'Arrivi MRP -&gt; DDMRP'!I12-'week 36'!O11</f>
        <v>62</v>
      </c>
      <c r="T11" s="25">
        <f t="shared" si="5"/>
        <v>0.82123116009201091</v>
      </c>
      <c r="U11" s="23">
        <f t="shared" si="6"/>
        <v>20.026923076923069</v>
      </c>
      <c r="V11" s="23">
        <v>21</v>
      </c>
      <c r="W11" s="23">
        <f t="shared" si="7"/>
        <v>0.95366300366300327</v>
      </c>
      <c r="X11" s="23" t="s">
        <v>70</v>
      </c>
      <c r="Y11" s="31">
        <v>30</v>
      </c>
      <c r="Z11" s="23" t="s">
        <v>71</v>
      </c>
      <c r="AA11" s="34"/>
    </row>
    <row r="12" spans="1:27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6">
        <v>10</v>
      </c>
      <c r="I12" s="27">
        <f t="shared" si="0"/>
        <v>48.340384615384608</v>
      </c>
      <c r="J12" s="28">
        <f t="shared" si="3"/>
        <v>96.680769230769215</v>
      </c>
      <c r="K12" s="28">
        <f t="shared" si="1"/>
        <v>280.8346153846154</v>
      </c>
      <c r="L12" s="28">
        <f t="shared" si="2"/>
        <v>336.08076923076925</v>
      </c>
      <c r="M12" s="29">
        <v>76</v>
      </c>
      <c r="N12" s="29">
        <v>259</v>
      </c>
      <c r="O12" s="29">
        <f>_xlfn.XLOOKUP(B12,'SALES ORDER '!B:B,'SALES ORDER '!I:I)</f>
        <v>36</v>
      </c>
      <c r="P12" s="28">
        <f>$J12-'SALES ORDER '!J12</f>
        <v>60.680769230769215</v>
      </c>
      <c r="Q12" s="28">
        <f>$J12-'SALES ORDER '!K12</f>
        <v>60.680769230769215</v>
      </c>
      <c r="R12" s="28">
        <f t="shared" si="4"/>
        <v>299</v>
      </c>
      <c r="S12" s="29">
        <f>M12+'Arrivi MRP -&gt; DDMRP'!I13-'week 36'!O12</f>
        <v>102</v>
      </c>
      <c r="T12" s="30">
        <f t="shared" si="5"/>
        <v>0.88966709009967837</v>
      </c>
      <c r="U12" s="28"/>
      <c r="V12" s="28"/>
      <c r="W12" s="28"/>
      <c r="X12" s="28"/>
      <c r="Y12" s="29"/>
      <c r="Z12" s="28"/>
      <c r="AA12" s="34"/>
    </row>
    <row r="13" spans="1:27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216062.80099999989</v>
      </c>
      <c r="N13" s="29">
        <v>14757</v>
      </c>
      <c r="O13" s="29">
        <f>_xlfn.XLOOKUP(B13,'SALES ORDER '!B:B,'SALES ORDER '!I:I)</f>
        <v>14757</v>
      </c>
      <c r="P13" s="28">
        <f>$J13-'SALES ORDER '!J13</f>
        <v>12592.718538461537</v>
      </c>
      <c r="Q13" s="28">
        <f>$J13-'SALES ORDER '!K13</f>
        <v>3698.7185384615368</v>
      </c>
      <c r="R13" s="28">
        <f t="shared" si="4"/>
        <v>216062.80099999989</v>
      </c>
      <c r="S13" s="29">
        <f>M13+'Arrivi MRP -&gt; DDMRP'!I14-'week 36'!O13</f>
        <v>223913.80099999989</v>
      </c>
      <c r="T13" s="30">
        <f t="shared" si="5"/>
        <v>3.7917720657180309</v>
      </c>
      <c r="U13" s="28"/>
      <c r="V13" s="28"/>
      <c r="W13" s="28"/>
      <c r="X13" s="28"/>
      <c r="Y13" s="29"/>
      <c r="Z13" s="28"/>
      <c r="AA13" s="34"/>
    </row>
    <row r="14" spans="1:27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6">
        <v>10</v>
      </c>
      <c r="I14" s="27">
        <f t="shared" si="0"/>
        <v>7323.7448509615397</v>
      </c>
      <c r="J14" s="28">
        <f t="shared" si="3"/>
        <v>14647.489701923079</v>
      </c>
      <c r="K14" s="28">
        <f t="shared" si="1"/>
        <v>31387.477932692316</v>
      </c>
      <c r="L14" s="28">
        <f t="shared" si="2"/>
        <v>43105.469694230778</v>
      </c>
      <c r="M14" s="29">
        <v>43448.271999999903</v>
      </c>
      <c r="N14" s="29">
        <v>15456</v>
      </c>
      <c r="O14" s="29">
        <f>_xlfn.XLOOKUP(B14,'SALES ORDER '!B:B,'SALES ORDER '!I:I)</f>
        <v>15456</v>
      </c>
      <c r="P14" s="28">
        <f>$J14-'SALES ORDER '!J14</f>
        <v>3200.4897019230793</v>
      </c>
      <c r="Q14" s="28">
        <f>$J14-'SALES ORDER '!K14</f>
        <v>5520.4897019230793</v>
      </c>
      <c r="R14" s="28">
        <f t="shared" si="4"/>
        <v>43448.271999999903</v>
      </c>
      <c r="S14" s="29">
        <f>M14+'Arrivi MRP -&gt; DDMRP'!I15-'week 36'!O14</f>
        <v>80744.27199999991</v>
      </c>
      <c r="T14" s="30">
        <f t="shared" si="5"/>
        <v>1.0079526405396066</v>
      </c>
      <c r="U14" s="28"/>
      <c r="V14" s="28"/>
      <c r="W14" s="28"/>
      <c r="X14" s="28"/>
      <c r="Y14" s="29"/>
      <c r="Z14" s="28"/>
      <c r="AA14" s="34"/>
    </row>
    <row r="15" spans="1:27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6">
        <v>10</v>
      </c>
      <c r="I15" s="27">
        <f t="shared" si="0"/>
        <v>74.958668750000001</v>
      </c>
      <c r="J15" s="28">
        <f t="shared" si="3"/>
        <v>149.9173375</v>
      </c>
      <c r="K15" s="28">
        <f t="shared" si="1"/>
        <v>435.47417083333335</v>
      </c>
      <c r="L15" s="28">
        <f t="shared" si="2"/>
        <v>521.14122083333336</v>
      </c>
      <c r="M15" s="29">
        <v>901.04499999999905</v>
      </c>
      <c r="N15" s="29">
        <v>78</v>
      </c>
      <c r="O15" s="29">
        <f>_xlfn.XLOOKUP(B15,'SALES ORDER '!B:B,'SALES ORDER '!I:I)</f>
        <v>78</v>
      </c>
      <c r="P15" s="28">
        <f>$J15-'SALES ORDER '!J15</f>
        <v>102.9173375</v>
      </c>
      <c r="Q15" s="28">
        <f>$J15-'SALES ORDER '!K15</f>
        <v>102.9173375</v>
      </c>
      <c r="R15" s="28">
        <f t="shared" si="4"/>
        <v>901.04499999999905</v>
      </c>
      <c r="S15" s="29">
        <f>M15+'Arrivi MRP -&gt; DDMRP'!I16-'week 36'!O15</f>
        <v>823.04499999999905</v>
      </c>
      <c r="T15" s="30">
        <f t="shared" si="5"/>
        <v>1.7289843212923721</v>
      </c>
      <c r="U15" s="28"/>
      <c r="V15" s="28"/>
      <c r="W15" s="28"/>
      <c r="X15" s="28"/>
      <c r="Y15" s="29"/>
      <c r="Z15" s="28"/>
      <c r="AA15" s="34"/>
    </row>
    <row r="16" spans="1:27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16871.43609090909</v>
      </c>
      <c r="L16" s="28">
        <f t="shared" si="2"/>
        <v>23946.43609090909</v>
      </c>
      <c r="M16" s="29">
        <v>13689.201999999999</v>
      </c>
      <c r="N16" s="29">
        <f>824+7075</f>
        <v>7899</v>
      </c>
      <c r="O16" s="29">
        <f>_xlfn.XLOOKUP(B16,'SALES ORDER '!B:B,'SALES ORDER '!I:I)</f>
        <v>824</v>
      </c>
      <c r="P16" s="28">
        <f>$J16-'SALES ORDER '!J16</f>
        <v>11856.25</v>
      </c>
      <c r="Q16" s="28">
        <f>$J16-'SALES ORDER '!K16</f>
        <v>11903.25</v>
      </c>
      <c r="R16" s="28">
        <f t="shared" si="4"/>
        <v>20764.201999999997</v>
      </c>
      <c r="S16" s="29">
        <f>M16+'Arrivi MRP -&gt; DDMRP'!I17-'week 36'!O16</f>
        <v>12865.201999999999</v>
      </c>
      <c r="T16" s="30">
        <f t="shared" si="5"/>
        <v>0.86711032577757241</v>
      </c>
      <c r="U16" s="28"/>
      <c r="V16" s="28"/>
      <c r="W16" s="28"/>
      <c r="X16" s="28"/>
      <c r="Y16" s="29"/>
      <c r="Z16" s="28"/>
      <c r="AA16" s="34"/>
    </row>
    <row r="17" spans="1:27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6">
        <v>10</v>
      </c>
      <c r="I17" s="27">
        <f t="shared" si="0"/>
        <v>41.926850000000002</v>
      </c>
      <c r="J17" s="28">
        <f t="shared" si="3"/>
        <v>83.853700000000003</v>
      </c>
      <c r="K17" s="28">
        <f t="shared" si="1"/>
        <v>243.57503333333332</v>
      </c>
      <c r="L17" s="28">
        <f t="shared" si="2"/>
        <v>291.4914333333333</v>
      </c>
      <c r="M17" s="29">
        <v>247.51999999999902</v>
      </c>
      <c r="N17" s="29">
        <v>80</v>
      </c>
      <c r="O17" s="29">
        <f>_xlfn.XLOOKUP(B17,'SALES ORDER '!B:B,'SALES ORDER '!I:I)</f>
        <v>44</v>
      </c>
      <c r="P17" s="28">
        <f>$J17-'SALES ORDER '!J17</f>
        <v>57.853700000000003</v>
      </c>
      <c r="Q17" s="28">
        <f>$J17-'SALES ORDER '!K17</f>
        <v>57.853700000000003</v>
      </c>
      <c r="R17" s="28">
        <f t="shared" si="4"/>
        <v>283.51999999999902</v>
      </c>
      <c r="S17" s="29">
        <f>M17+'Arrivi MRP -&gt; DDMRP'!I18-'week 36'!O17</f>
        <v>203.51999999999902</v>
      </c>
      <c r="T17" s="30">
        <f t="shared" si="5"/>
        <v>0.97265294131571067</v>
      </c>
      <c r="U17" s="28"/>
      <c r="V17" s="28"/>
      <c r="W17" s="28"/>
      <c r="X17" s="28"/>
      <c r="Y17" s="29"/>
      <c r="Z17" s="28"/>
      <c r="AA17" s="34"/>
    </row>
    <row r="18" spans="1:27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1">
        <v>10</v>
      </c>
      <c r="I18" s="22">
        <f t="shared" si="0"/>
        <v>26182.765612499996</v>
      </c>
      <c r="J18" s="23">
        <f t="shared" si="3"/>
        <v>52365.531224999992</v>
      </c>
      <c r="K18" s="23">
        <f t="shared" si="1"/>
        <v>152109.40022499999</v>
      </c>
      <c r="L18" s="23">
        <f t="shared" si="2"/>
        <v>182032.560925</v>
      </c>
      <c r="M18" s="24">
        <v>99735.597999999896</v>
      </c>
      <c r="N18" s="24">
        <v>75396</v>
      </c>
      <c r="O18" s="24">
        <f>_xlfn.XLOOKUP(B18,'SALES ORDER '!B:B,'SALES ORDER '!I:I)</f>
        <v>34303</v>
      </c>
      <c r="P18" s="23">
        <f>$J18-'SALES ORDER '!J18</f>
        <v>32454.531224999992</v>
      </c>
      <c r="Q18" s="23">
        <f>$J18-'SALES ORDER '!K18</f>
        <v>37151.531224999992</v>
      </c>
      <c r="R18" s="23">
        <f t="shared" si="4"/>
        <v>140828.59799999988</v>
      </c>
      <c r="S18" s="24">
        <f>M18+'Arrivi MRP -&gt; DDMRP'!I19-'week 36'!O18</f>
        <v>125870.59799999988</v>
      </c>
      <c r="T18" s="25">
        <f t="shared" si="5"/>
        <v>0.77364509560475425</v>
      </c>
      <c r="U18" s="23">
        <f t="shared" si="6"/>
        <v>41203.962925000116</v>
      </c>
      <c r="V18" s="23">
        <v>41470</v>
      </c>
      <c r="W18" s="23">
        <f t="shared" si="7"/>
        <v>0.9935848306004369</v>
      </c>
      <c r="X18" s="23" t="s">
        <v>70</v>
      </c>
      <c r="Y18" s="31">
        <v>30</v>
      </c>
      <c r="Z18" s="23" t="s">
        <v>71</v>
      </c>
      <c r="AA18" s="34"/>
    </row>
    <row r="19" spans="1:27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FB10D-08DA-4C55-A201-165755C38C49}">
  <dimension ref="A1:AA19"/>
  <sheetViews>
    <sheetView topLeftCell="V1" workbookViewId="0">
      <selection activeCell="Z1" sqref="Z1"/>
    </sheetView>
  </sheetViews>
  <sheetFormatPr defaultRowHeight="14.4" x14ac:dyDescent="0.3"/>
  <cols>
    <col min="11" max="12" width="10" bestFit="1" customWidth="1"/>
    <col min="16" max="17" width="11.44140625" bestFit="1" customWidth="1"/>
    <col min="18" max="18" width="10" bestFit="1" customWidth="1"/>
    <col min="19" max="19" width="10" customWidth="1"/>
    <col min="24" max="24" width="9.21875" customWidth="1"/>
  </cols>
  <sheetData>
    <row r="1" spans="1:27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7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1">
        <v>10</v>
      </c>
      <c r="I2" s="22">
        <f t="shared" ref="I2:I18" si="0">G2/2</f>
        <v>32.226923076923079</v>
      </c>
      <c r="J2" s="23">
        <f>G2</f>
        <v>64.453846153846158</v>
      </c>
      <c r="K2" s="23">
        <f t="shared" ref="K2:K18" si="1">J2+F2</f>
        <v>187.22307692307692</v>
      </c>
      <c r="L2" s="23">
        <f t="shared" ref="L2:L18" si="2">K2+E2</f>
        <v>224.05384615384614</v>
      </c>
      <c r="M2" s="24">
        <v>47</v>
      </c>
      <c r="N2" s="24">
        <v>122</v>
      </c>
      <c r="O2" s="24">
        <v>24</v>
      </c>
      <c r="P2" s="23">
        <f>$J2-'SALES ORDER '!K2</f>
        <v>40.453846153846158</v>
      </c>
      <c r="Q2" s="23">
        <f>$J2-'SALES ORDER '!L2</f>
        <v>36.453846153846158</v>
      </c>
      <c r="R2" s="23">
        <f>M2+N2-O2</f>
        <v>145</v>
      </c>
      <c r="S2" s="24">
        <f>M2+'Arrivi MRP -&gt; DDMRP'!J3-'week 37'!O2</f>
        <v>145</v>
      </c>
      <c r="T2" s="25">
        <f>R2/L2</f>
        <v>0.64716585985511732</v>
      </c>
      <c r="U2" s="23">
        <f>L2-R2</f>
        <v>79.053846153846138</v>
      </c>
      <c r="V2" s="23">
        <v>80</v>
      </c>
      <c r="W2" s="25">
        <f>U2/V2</f>
        <v>0.98817307692307677</v>
      </c>
      <c r="X2" s="23" t="s">
        <v>40</v>
      </c>
      <c r="Y2" s="31">
        <v>30</v>
      </c>
      <c r="Z2" s="23" t="s">
        <v>72</v>
      </c>
    </row>
    <row r="3" spans="1:27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21">
        <v>10</v>
      </c>
      <c r="I3" s="22">
        <f t="shared" si="0"/>
        <v>48.340384615384608</v>
      </c>
      <c r="J3" s="23">
        <f t="shared" ref="J3:J18" si="3">G3</f>
        <v>96.680769230769215</v>
      </c>
      <c r="K3" s="23">
        <f t="shared" si="1"/>
        <v>280.8346153846154</v>
      </c>
      <c r="L3" s="23">
        <f t="shared" si="2"/>
        <v>336.08076923076925</v>
      </c>
      <c r="M3" s="24">
        <v>62</v>
      </c>
      <c r="N3" s="24">
        <v>257</v>
      </c>
      <c r="O3" s="24">
        <v>36</v>
      </c>
      <c r="P3" s="23">
        <f>$J3-'SALES ORDER '!K3</f>
        <v>60.680769230769215</v>
      </c>
      <c r="Q3" s="23">
        <f>$J3-'SALES ORDER '!L3</f>
        <v>54.680769230769215</v>
      </c>
      <c r="R3" s="23">
        <f t="shared" ref="R3:R18" si="4">M3+N3-O3</f>
        <v>283</v>
      </c>
      <c r="S3" s="24">
        <f>M3+'Arrivi MRP -&gt; DDMRP'!J4-'week 37'!O3</f>
        <v>217</v>
      </c>
      <c r="T3" s="25">
        <f t="shared" ref="T3:T18" si="5">R3/L3</f>
        <v>0.84205948661608354</v>
      </c>
      <c r="U3" s="23">
        <f t="shared" ref="U3:U17" si="6">L3-R3</f>
        <v>53.080769230769249</v>
      </c>
      <c r="V3" s="23">
        <v>54</v>
      </c>
      <c r="W3" s="25">
        <f t="shared" ref="W3:W4" si="7">U3/V3</f>
        <v>0.98297720797720833</v>
      </c>
      <c r="X3" s="23" t="s">
        <v>40</v>
      </c>
      <c r="Y3" s="31">
        <v>30</v>
      </c>
      <c r="Z3" s="23" t="s">
        <v>72</v>
      </c>
    </row>
    <row r="4" spans="1:27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21">
        <v>10</v>
      </c>
      <c r="I4" s="22">
        <f t="shared" si="0"/>
        <v>16.113461538461539</v>
      </c>
      <c r="J4" s="23">
        <f t="shared" si="3"/>
        <v>32.226923076923079</v>
      </c>
      <c r="K4" s="23">
        <f t="shared" si="1"/>
        <v>93.611538461538458</v>
      </c>
      <c r="L4" s="23">
        <f t="shared" si="2"/>
        <v>112.02692307692307</v>
      </c>
      <c r="M4" s="24">
        <v>58</v>
      </c>
      <c r="N4" s="24">
        <v>27</v>
      </c>
      <c r="O4" s="24">
        <v>12</v>
      </c>
      <c r="P4" s="23">
        <f>$J4-'SALES ORDER '!K4</f>
        <v>20.226923076923079</v>
      </c>
      <c r="Q4" s="23">
        <f>$J4-'SALES ORDER '!L4</f>
        <v>18.226923076923079</v>
      </c>
      <c r="R4" s="23">
        <f t="shared" si="4"/>
        <v>73</v>
      </c>
      <c r="S4" s="24">
        <f>M4+'Arrivi MRP -&gt; DDMRP'!J5-'week 37'!O4</f>
        <v>73</v>
      </c>
      <c r="T4" s="25">
        <f t="shared" si="5"/>
        <v>0.65162907268170434</v>
      </c>
      <c r="U4" s="23">
        <f t="shared" si="6"/>
        <v>39.026923076923069</v>
      </c>
      <c r="V4" s="23">
        <v>40</v>
      </c>
      <c r="W4" s="25">
        <f t="shared" si="7"/>
        <v>0.9756730769230767</v>
      </c>
      <c r="X4" s="23" t="s">
        <v>40</v>
      </c>
      <c r="Y4" s="31">
        <v>30</v>
      </c>
      <c r="Z4" s="23" t="s">
        <v>72</v>
      </c>
    </row>
    <row r="5" spans="1:27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26">
        <v>10</v>
      </c>
      <c r="I5" s="27">
        <f t="shared" si="0"/>
        <v>16.113461538461539</v>
      </c>
      <c r="J5" s="28">
        <f t="shared" si="3"/>
        <v>32.226923076923079</v>
      </c>
      <c r="K5" s="28">
        <f t="shared" si="1"/>
        <v>93.611538461538458</v>
      </c>
      <c r="L5" s="28">
        <f t="shared" si="2"/>
        <v>112.02692307692307</v>
      </c>
      <c r="M5" s="29">
        <v>56</v>
      </c>
      <c r="N5" s="29">
        <v>59</v>
      </c>
      <c r="O5" s="29">
        <v>12</v>
      </c>
      <c r="P5" s="28">
        <f>$J5-'SALES ORDER '!K5</f>
        <v>20.226923076923079</v>
      </c>
      <c r="Q5" s="28">
        <f>$J5-'SALES ORDER '!L5</f>
        <v>18.226923076923079</v>
      </c>
      <c r="R5" s="28">
        <f t="shared" si="4"/>
        <v>103</v>
      </c>
      <c r="S5" s="29">
        <f>M5+'Arrivi MRP -&gt; DDMRP'!J6-'week 37'!O5</f>
        <v>73</v>
      </c>
      <c r="T5" s="30">
        <f t="shared" si="5"/>
        <v>0.91942184227692525</v>
      </c>
      <c r="U5" s="28"/>
      <c r="V5" s="28"/>
      <c r="W5" s="28"/>
      <c r="X5" s="28"/>
      <c r="Y5" s="38"/>
      <c r="Z5" s="28"/>
    </row>
    <row r="6" spans="1:27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6">
        <v>10</v>
      </c>
      <c r="I6" s="27">
        <f t="shared" si="0"/>
        <v>16.113461538461539</v>
      </c>
      <c r="J6" s="28">
        <f t="shared" si="3"/>
        <v>32.226923076923079</v>
      </c>
      <c r="K6" s="28">
        <f t="shared" si="1"/>
        <v>93.611538461538458</v>
      </c>
      <c r="L6" s="28">
        <f t="shared" si="2"/>
        <v>112.02692307692307</v>
      </c>
      <c r="M6" s="29">
        <v>69</v>
      </c>
      <c r="N6" s="29">
        <v>46</v>
      </c>
      <c r="O6" s="29">
        <v>12</v>
      </c>
      <c r="P6" s="28">
        <f>$J6-'SALES ORDER '!K6</f>
        <v>20.226923076923079</v>
      </c>
      <c r="Q6" s="28">
        <f>$J6-'SALES ORDER '!L6</f>
        <v>18.226923076923079</v>
      </c>
      <c r="R6" s="28">
        <f t="shared" si="4"/>
        <v>103</v>
      </c>
      <c r="S6" s="29">
        <f>M6+'Arrivi MRP -&gt; DDMRP'!J7-'week 37'!O6</f>
        <v>57</v>
      </c>
      <c r="T6" s="30">
        <f t="shared" si="5"/>
        <v>0.91942184227692525</v>
      </c>
      <c r="U6" s="28"/>
      <c r="V6" s="28"/>
      <c r="W6" s="28"/>
      <c r="X6" s="28"/>
      <c r="Y6" s="29"/>
      <c r="Z6" s="28"/>
      <c r="AA6" s="34"/>
    </row>
    <row r="7" spans="1:27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6">
        <v>10</v>
      </c>
      <c r="I7" s="27">
        <f t="shared" si="0"/>
        <v>32.226923076923079</v>
      </c>
      <c r="J7" s="28">
        <f t="shared" si="3"/>
        <v>64.453846153846158</v>
      </c>
      <c r="K7" s="28">
        <f t="shared" si="1"/>
        <v>187.22307692307692</v>
      </c>
      <c r="L7" s="28">
        <f t="shared" si="2"/>
        <v>224.05384615384614</v>
      </c>
      <c r="M7" s="29">
        <v>86</v>
      </c>
      <c r="N7" s="29">
        <v>133</v>
      </c>
      <c r="O7" s="29">
        <v>24</v>
      </c>
      <c r="P7" s="28">
        <f>$J7-'SALES ORDER '!K7</f>
        <v>40.453846153846158</v>
      </c>
      <c r="Q7" s="28">
        <f>$J7-'SALES ORDER '!L7</f>
        <v>36.453846153846158</v>
      </c>
      <c r="R7" s="28">
        <f t="shared" si="4"/>
        <v>195</v>
      </c>
      <c r="S7" s="29">
        <f>M7+'Arrivi MRP -&gt; DDMRP'!J8-'week 37'!O7</f>
        <v>145</v>
      </c>
      <c r="T7" s="30">
        <f t="shared" si="5"/>
        <v>0.87032650118446808</v>
      </c>
      <c r="U7" s="28"/>
      <c r="V7" s="28"/>
      <c r="W7" s="28"/>
      <c r="X7" s="28"/>
      <c r="Y7" s="38"/>
      <c r="Z7" s="28"/>
      <c r="AA7" s="34"/>
    </row>
    <row r="8" spans="1:27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1">
        <v>10</v>
      </c>
      <c r="I8" s="22">
        <f t="shared" si="0"/>
        <v>8.0567307692307697</v>
      </c>
      <c r="J8" s="23">
        <f t="shared" si="3"/>
        <v>16.113461538461539</v>
      </c>
      <c r="K8" s="23">
        <f t="shared" si="1"/>
        <v>46.805769230769229</v>
      </c>
      <c r="L8" s="23">
        <f t="shared" si="2"/>
        <v>56.013461538461534</v>
      </c>
      <c r="M8" s="24">
        <v>36</v>
      </c>
      <c r="N8" s="24">
        <v>18</v>
      </c>
      <c r="O8" s="24">
        <v>6</v>
      </c>
      <c r="P8" s="23">
        <f>$J8-'SALES ORDER '!K8</f>
        <v>10.113461538461539</v>
      </c>
      <c r="Q8" s="23">
        <f>$J8-'SALES ORDER '!L8</f>
        <v>9.1134615384615394</v>
      </c>
      <c r="R8" s="23">
        <f t="shared" si="4"/>
        <v>48</v>
      </c>
      <c r="S8" s="24">
        <f>M8+'Arrivi MRP -&gt; DDMRP'!J9-'week 37'!O8</f>
        <v>30</v>
      </c>
      <c r="T8" s="25">
        <f t="shared" si="5"/>
        <v>0.85693686270470704</v>
      </c>
      <c r="U8" s="23">
        <f t="shared" si="6"/>
        <v>8.0134615384615344</v>
      </c>
      <c r="V8" s="23">
        <v>9</v>
      </c>
      <c r="W8" s="25">
        <f>U8/V8</f>
        <v>0.89038461538461489</v>
      </c>
      <c r="X8" s="23" t="s">
        <v>40</v>
      </c>
      <c r="Y8" s="31">
        <v>30</v>
      </c>
      <c r="Z8" s="23" t="s">
        <v>72</v>
      </c>
      <c r="AA8" s="34"/>
    </row>
    <row r="9" spans="1:27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6">
        <v>10</v>
      </c>
      <c r="I9" s="27">
        <f t="shared" si="0"/>
        <v>64.453846153846158</v>
      </c>
      <c r="J9" s="28">
        <f t="shared" si="3"/>
        <v>128.90769230769232</v>
      </c>
      <c r="K9" s="28">
        <f t="shared" si="1"/>
        <v>374.44615384615383</v>
      </c>
      <c r="L9" s="28">
        <f t="shared" si="2"/>
        <v>448.10769230769228</v>
      </c>
      <c r="M9" s="29">
        <v>64</v>
      </c>
      <c r="N9" s="29">
        <v>381</v>
      </c>
      <c r="O9" s="29">
        <v>48</v>
      </c>
      <c r="P9" s="28">
        <f>$J9-'SALES ORDER '!K9</f>
        <v>80.907692307692315</v>
      </c>
      <c r="Q9" s="28">
        <f>$J9-'SALES ORDER '!L9</f>
        <v>72.907692307692315</v>
      </c>
      <c r="R9" s="28">
        <f t="shared" si="4"/>
        <v>397</v>
      </c>
      <c r="S9" s="29">
        <f>M9+'Arrivi MRP -&gt; DDMRP'!J10-'week 37'!O9</f>
        <v>289</v>
      </c>
      <c r="T9" s="30">
        <f t="shared" si="5"/>
        <v>0.88594774607752269</v>
      </c>
      <c r="U9" s="28"/>
      <c r="V9" s="28"/>
      <c r="W9" s="28"/>
      <c r="X9" s="28"/>
      <c r="Y9" s="38"/>
      <c r="Z9" s="28"/>
      <c r="AA9" s="34"/>
    </row>
    <row r="10" spans="1:27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6">
        <v>10</v>
      </c>
      <c r="I10" s="27">
        <f t="shared" si="0"/>
        <v>16.113461538461539</v>
      </c>
      <c r="J10" s="28">
        <f t="shared" si="3"/>
        <v>32.226923076923079</v>
      </c>
      <c r="K10" s="28">
        <f t="shared" si="1"/>
        <v>93.611538461538458</v>
      </c>
      <c r="L10" s="28">
        <f t="shared" si="2"/>
        <v>112.02692307692307</v>
      </c>
      <c r="M10" s="29">
        <v>57</v>
      </c>
      <c r="N10" s="29">
        <v>66</v>
      </c>
      <c r="O10" s="29">
        <v>12</v>
      </c>
      <c r="P10" s="28">
        <f>$J10-'SALES ORDER '!K10</f>
        <v>20.226923076923079</v>
      </c>
      <c r="Q10" s="28">
        <f>$J10-'SALES ORDER '!L10</f>
        <v>18.226923076923079</v>
      </c>
      <c r="R10" s="28">
        <f t="shared" si="4"/>
        <v>111</v>
      </c>
      <c r="S10" s="29">
        <f>M10+'Arrivi MRP -&gt; DDMRP'!J11-'week 37'!O10</f>
        <v>45</v>
      </c>
      <c r="T10" s="30">
        <f t="shared" si="5"/>
        <v>0.99083324750231749</v>
      </c>
      <c r="U10" s="28"/>
      <c r="V10" s="28"/>
      <c r="W10" s="28"/>
      <c r="X10" s="28"/>
      <c r="Y10" s="38"/>
      <c r="Z10" s="28"/>
      <c r="AA10" s="34"/>
    </row>
    <row r="11" spans="1:27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6">
        <v>10</v>
      </c>
      <c r="I11" s="27">
        <f t="shared" si="0"/>
        <v>16.113461538461539</v>
      </c>
      <c r="J11" s="28">
        <f t="shared" si="3"/>
        <v>32.226923076923079</v>
      </c>
      <c r="K11" s="28">
        <f t="shared" si="1"/>
        <v>93.611538461538458</v>
      </c>
      <c r="L11" s="28">
        <f t="shared" si="2"/>
        <v>112.02692307692307</v>
      </c>
      <c r="M11" s="29">
        <v>62</v>
      </c>
      <c r="N11" s="29">
        <v>55</v>
      </c>
      <c r="O11" s="29">
        <v>12</v>
      </c>
      <c r="P11" s="28">
        <f>$J11-'SALES ORDER '!K11</f>
        <v>20.226923076923079</v>
      </c>
      <c r="Q11" s="28">
        <f>$J11-'SALES ORDER '!L11</f>
        <v>18.226923076923079</v>
      </c>
      <c r="R11" s="28">
        <f t="shared" si="4"/>
        <v>105</v>
      </c>
      <c r="S11" s="29">
        <f>M11+'Arrivi MRP -&gt; DDMRP'!J12-'week 37'!O11</f>
        <v>50</v>
      </c>
      <c r="T11" s="30">
        <f t="shared" si="5"/>
        <v>0.93727469358327331</v>
      </c>
      <c r="U11" s="28"/>
      <c r="V11" s="28"/>
      <c r="W11" s="28"/>
      <c r="X11" s="28"/>
      <c r="Y11" s="38"/>
      <c r="Z11" s="28"/>
      <c r="AA11" s="34"/>
    </row>
    <row r="12" spans="1:27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1">
        <v>10</v>
      </c>
      <c r="I12" s="22">
        <f t="shared" si="0"/>
        <v>48.340384615384608</v>
      </c>
      <c r="J12" s="23">
        <f t="shared" si="3"/>
        <v>96.680769230769215</v>
      </c>
      <c r="K12" s="23">
        <f t="shared" si="1"/>
        <v>280.8346153846154</v>
      </c>
      <c r="L12" s="23">
        <f t="shared" si="2"/>
        <v>336.08076923076925</v>
      </c>
      <c r="M12" s="24">
        <v>102</v>
      </c>
      <c r="N12" s="24">
        <v>223</v>
      </c>
      <c r="O12" s="24">
        <v>36</v>
      </c>
      <c r="P12" s="23">
        <f>$J12-'SALES ORDER '!K12</f>
        <v>60.680769230769215</v>
      </c>
      <c r="Q12" s="23">
        <f>$J12-'SALES ORDER '!L12</f>
        <v>54.680769230769215</v>
      </c>
      <c r="R12" s="23">
        <f t="shared" si="4"/>
        <v>289</v>
      </c>
      <c r="S12" s="24">
        <f>M12+'Arrivi MRP -&gt; DDMRP'!J13-'week 37'!O12</f>
        <v>217</v>
      </c>
      <c r="T12" s="25">
        <f t="shared" si="5"/>
        <v>0.8599123379224316</v>
      </c>
      <c r="U12" s="23">
        <f t="shared" si="6"/>
        <v>47.080769230769249</v>
      </c>
      <c r="V12" s="23">
        <v>48</v>
      </c>
      <c r="W12" s="25">
        <f>U12/V12</f>
        <v>0.98084935897435932</v>
      </c>
      <c r="X12" s="23" t="s">
        <v>40</v>
      </c>
      <c r="Y12" s="31">
        <v>30</v>
      </c>
      <c r="Z12" s="23" t="s">
        <v>72</v>
      </c>
      <c r="AA12" s="34"/>
    </row>
    <row r="13" spans="1:27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223913.80099999989</v>
      </c>
      <c r="N13" s="29">
        <v>0</v>
      </c>
      <c r="O13" s="29">
        <v>7758</v>
      </c>
      <c r="P13" s="28">
        <f>$J13-'SALES ORDER '!K13</f>
        <v>3698.7185384615368</v>
      </c>
      <c r="Q13" s="28">
        <f>$J13-'SALES ORDER '!L13</f>
        <v>7930.7185384615368</v>
      </c>
      <c r="R13" s="28">
        <f t="shared" si="4"/>
        <v>216155.80099999989</v>
      </c>
      <c r="S13" s="29">
        <f>M13+'Arrivi MRP -&gt; DDMRP'!J14-'week 37'!O13</f>
        <v>216155.80099999989</v>
      </c>
      <c r="T13" s="30">
        <f t="shared" si="5"/>
        <v>3.7934041597225501</v>
      </c>
      <c r="U13" s="28"/>
      <c r="V13" s="28"/>
      <c r="W13" s="28"/>
      <c r="X13" s="28"/>
      <c r="Y13" s="29"/>
      <c r="Z13" s="28"/>
      <c r="AA13" s="34"/>
    </row>
    <row r="14" spans="1:27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6">
        <v>10</v>
      </c>
      <c r="I14" s="27">
        <f t="shared" si="0"/>
        <v>7323.7448509615397</v>
      </c>
      <c r="J14" s="28">
        <f t="shared" si="3"/>
        <v>14647.489701923079</v>
      </c>
      <c r="K14" s="28">
        <f t="shared" si="1"/>
        <v>31387.477932692316</v>
      </c>
      <c r="L14" s="28">
        <f t="shared" si="2"/>
        <v>43105.469694230778</v>
      </c>
      <c r="M14" s="29">
        <v>80744.27199999991</v>
      </c>
      <c r="N14" s="29">
        <v>0</v>
      </c>
      <c r="O14" s="29">
        <v>11447</v>
      </c>
      <c r="P14" s="28">
        <f>$J14-'SALES ORDER '!K14</f>
        <v>5520.4897019230793</v>
      </c>
      <c r="Q14" s="28">
        <f>$J14-'SALES ORDER '!L14</f>
        <v>12447.489701923079</v>
      </c>
      <c r="R14" s="28">
        <f t="shared" si="4"/>
        <v>69297.27199999991</v>
      </c>
      <c r="S14" s="29">
        <f>M14+'Arrivi MRP -&gt; DDMRP'!J15-'week 37'!O14</f>
        <v>69297.27199999991</v>
      </c>
      <c r="T14" s="30">
        <f t="shared" si="5"/>
        <v>1.6076213179339196</v>
      </c>
      <c r="U14" s="28"/>
      <c r="V14" s="28"/>
      <c r="W14" s="28"/>
      <c r="X14" s="28"/>
      <c r="Y14" s="29"/>
      <c r="Z14" s="28"/>
      <c r="AA14" s="34"/>
    </row>
    <row r="15" spans="1:27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6">
        <v>10</v>
      </c>
      <c r="I15" s="27">
        <f t="shared" si="0"/>
        <v>74.958668750000001</v>
      </c>
      <c r="J15" s="28">
        <f t="shared" si="3"/>
        <v>149.9173375</v>
      </c>
      <c r="K15" s="28">
        <f t="shared" si="1"/>
        <v>435.47417083333335</v>
      </c>
      <c r="L15" s="28">
        <f t="shared" si="2"/>
        <v>521.14122083333336</v>
      </c>
      <c r="M15" s="29">
        <v>823.04499999999905</v>
      </c>
      <c r="N15" s="29">
        <v>0</v>
      </c>
      <c r="O15" s="29">
        <v>47</v>
      </c>
      <c r="P15" s="28">
        <f>$J15-'SALES ORDER '!K15</f>
        <v>102.9173375</v>
      </c>
      <c r="Q15" s="28">
        <f>$J15-'SALES ORDER '!L15</f>
        <v>118.9173375</v>
      </c>
      <c r="R15" s="28">
        <f t="shared" si="4"/>
        <v>776.04499999999905</v>
      </c>
      <c r="S15" s="29">
        <f>M15+'Arrivi MRP -&gt; DDMRP'!J16-'week 37'!O15</f>
        <v>776.04499999999905</v>
      </c>
      <c r="T15" s="30">
        <f t="shared" si="5"/>
        <v>1.4891261120336261</v>
      </c>
      <c r="U15" s="28"/>
      <c r="V15" s="28"/>
      <c r="W15" s="28"/>
      <c r="X15" s="28"/>
      <c r="Y15" s="29"/>
      <c r="Z15" s="28"/>
      <c r="AA15" s="34"/>
    </row>
    <row r="16" spans="1:27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16871.43609090909</v>
      </c>
      <c r="L16" s="28">
        <f t="shared" si="2"/>
        <v>23946.43609090909</v>
      </c>
      <c r="M16" s="29">
        <v>12865.201999999999</v>
      </c>
      <c r="N16" s="29">
        <v>7075</v>
      </c>
      <c r="O16" s="29">
        <v>525</v>
      </c>
      <c r="P16" s="28">
        <f>$J16-'SALES ORDER '!K16</f>
        <v>11903.25</v>
      </c>
      <c r="Q16" s="28">
        <f>$J16-'SALES ORDER '!L16</f>
        <v>12235.25</v>
      </c>
      <c r="R16" s="28">
        <f t="shared" si="4"/>
        <v>19415.201999999997</v>
      </c>
      <c r="S16" s="29">
        <f>M16+'Arrivi MRP -&gt; DDMRP'!J17-'week 37'!O16</f>
        <v>12340.201999999999</v>
      </c>
      <c r="T16" s="30">
        <f t="shared" si="5"/>
        <v>0.81077626442168949</v>
      </c>
      <c r="U16" s="28"/>
      <c r="V16" s="28"/>
      <c r="W16" s="28"/>
      <c r="X16" s="28"/>
      <c r="Y16" s="29"/>
      <c r="Z16" s="28"/>
      <c r="AA16" s="34"/>
    </row>
    <row r="17" spans="1:27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1">
        <v>10</v>
      </c>
      <c r="I17" s="22">
        <f t="shared" si="0"/>
        <v>41.926850000000002</v>
      </c>
      <c r="J17" s="23">
        <f t="shared" si="3"/>
        <v>83.853700000000003</v>
      </c>
      <c r="K17" s="23">
        <f t="shared" si="1"/>
        <v>243.57503333333332</v>
      </c>
      <c r="L17" s="23">
        <f t="shared" si="2"/>
        <v>291.4914333333333</v>
      </c>
      <c r="M17" s="24">
        <v>203.51999999999902</v>
      </c>
      <c r="N17" s="24">
        <v>36</v>
      </c>
      <c r="O17" s="24">
        <v>26</v>
      </c>
      <c r="P17" s="23">
        <f>$J17-'SALES ORDER '!K17</f>
        <v>57.853700000000003</v>
      </c>
      <c r="Q17" s="23">
        <f>$J17-'SALES ORDER '!L17</f>
        <v>66.853700000000003</v>
      </c>
      <c r="R17" s="23">
        <f t="shared" si="4"/>
        <v>213.51999999999902</v>
      </c>
      <c r="S17" s="24">
        <f>M17+'Arrivi MRP -&gt; DDMRP'!J18-'week 37'!O17</f>
        <v>177.51999999999902</v>
      </c>
      <c r="T17" s="25">
        <f t="shared" si="5"/>
        <v>0.73250866263307812</v>
      </c>
      <c r="U17" s="23">
        <f t="shared" si="6"/>
        <v>77.971433333334289</v>
      </c>
      <c r="V17" s="23">
        <v>84</v>
      </c>
      <c r="W17" s="25">
        <f>U17/V17</f>
        <v>0.92823134920636063</v>
      </c>
      <c r="X17" s="23" t="s">
        <v>40</v>
      </c>
      <c r="Y17" s="31">
        <v>30</v>
      </c>
      <c r="Z17" s="23" t="s">
        <v>72</v>
      </c>
      <c r="AA17" s="34"/>
    </row>
    <row r="18" spans="1:27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6">
        <v>10</v>
      </c>
      <c r="I18" s="27">
        <f t="shared" si="0"/>
        <v>26182.765612499996</v>
      </c>
      <c r="J18" s="28">
        <f t="shared" si="3"/>
        <v>52365.531224999992</v>
      </c>
      <c r="K18" s="28">
        <f t="shared" si="1"/>
        <v>152109.40022499999</v>
      </c>
      <c r="L18" s="28">
        <f t="shared" si="2"/>
        <v>182032.560925</v>
      </c>
      <c r="M18" s="29">
        <v>125870.59799999988</v>
      </c>
      <c r="N18" s="29">
        <v>82563</v>
      </c>
      <c r="O18" s="29">
        <v>19911</v>
      </c>
      <c r="P18" s="28">
        <f>$J18-'SALES ORDER '!K18</f>
        <v>37151.531224999992</v>
      </c>
      <c r="Q18" s="28">
        <f>$J18-'SALES ORDER '!L18</f>
        <v>44559.531224999992</v>
      </c>
      <c r="R18" s="28">
        <f t="shared" si="4"/>
        <v>188522.59799999988</v>
      </c>
      <c r="S18" s="29">
        <f>M18+'Arrivi MRP -&gt; DDMRP'!J19-'week 37'!O18</f>
        <v>105959.59799999988</v>
      </c>
      <c r="T18" s="30">
        <f t="shared" si="5"/>
        <v>1.0356531657963868</v>
      </c>
      <c r="U18" s="28"/>
      <c r="V18" s="28"/>
      <c r="W18" s="28"/>
      <c r="X18" s="28"/>
      <c r="Y18" s="38"/>
      <c r="Z18" s="28"/>
      <c r="AA18" s="34"/>
    </row>
    <row r="19" spans="1:27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AB3B7-4517-484F-859C-852011293AF4}">
  <dimension ref="A1:Z19"/>
  <sheetViews>
    <sheetView topLeftCell="T1" workbookViewId="0">
      <selection activeCell="Z1" sqref="Z1"/>
    </sheetView>
  </sheetViews>
  <sheetFormatPr defaultRowHeight="14.4" x14ac:dyDescent="0.3"/>
  <cols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9.8867187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6">
        <v>10</v>
      </c>
      <c r="I2" s="27">
        <f t="shared" ref="I2:I18" si="0">G2/2</f>
        <v>32.226923076923079</v>
      </c>
      <c r="J2" s="28">
        <f>G2</f>
        <v>64.453846153846158</v>
      </c>
      <c r="K2" s="28">
        <f t="shared" ref="K2:K18" si="1">J2+F2</f>
        <v>187.22307692307692</v>
      </c>
      <c r="L2" s="28">
        <f t="shared" ref="L2:L18" si="2">K2+E2</f>
        <v>224.05384615384614</v>
      </c>
      <c r="M2" s="29">
        <v>145</v>
      </c>
      <c r="N2" s="29">
        <v>80</v>
      </c>
      <c r="O2" s="29">
        <v>24</v>
      </c>
      <c r="P2" s="28">
        <f>$J2-'SALES ORDER '!L2</f>
        <v>36.453846153846158</v>
      </c>
      <c r="Q2" s="28">
        <f>$J2-'SALES ORDER '!M2</f>
        <v>36.453846153846158</v>
      </c>
      <c r="R2" s="28">
        <f>M2+N2-O2</f>
        <v>201</v>
      </c>
      <c r="S2" s="29">
        <f>M2+'Arrivi MRP -&gt; DDMRP'!K3-'week 38'!O2</f>
        <v>121</v>
      </c>
      <c r="T2" s="30">
        <f>R2/L2</f>
        <v>0.89710577814399017</v>
      </c>
      <c r="U2" s="28"/>
      <c r="V2" s="28"/>
      <c r="W2" s="30"/>
      <c r="X2" s="28"/>
      <c r="Y2" s="38"/>
      <c r="Z2" s="28"/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26">
        <v>10</v>
      </c>
      <c r="I3" s="27">
        <f t="shared" si="0"/>
        <v>48.340384615384608</v>
      </c>
      <c r="J3" s="28">
        <f t="shared" ref="J3:J18" si="3">G3</f>
        <v>96.680769230769215</v>
      </c>
      <c r="K3" s="28">
        <f t="shared" si="1"/>
        <v>280.8346153846154</v>
      </c>
      <c r="L3" s="28">
        <f t="shared" si="2"/>
        <v>336.08076923076925</v>
      </c>
      <c r="M3" s="29">
        <v>217</v>
      </c>
      <c r="N3" s="29">
        <v>120</v>
      </c>
      <c r="O3" s="29">
        <v>36</v>
      </c>
      <c r="P3" s="28">
        <f>$J3-'SALES ORDER '!L3</f>
        <v>54.680769230769215</v>
      </c>
      <c r="Q3" s="28">
        <f>$J3-'SALES ORDER '!M3</f>
        <v>54.680769230769215</v>
      </c>
      <c r="R3" s="28">
        <f t="shared" ref="R3:R18" si="4">M3+N3-O3</f>
        <v>301</v>
      </c>
      <c r="S3" s="29">
        <f>M3+'Arrivi MRP -&gt; DDMRP'!K4-'week 38'!O3</f>
        <v>181</v>
      </c>
      <c r="T3" s="30">
        <f t="shared" ref="T3:T18" si="5">R3/L3</f>
        <v>0.89561804053512772</v>
      </c>
      <c r="U3" s="28"/>
      <c r="V3" s="28"/>
      <c r="W3" s="30"/>
      <c r="X3" s="28"/>
      <c r="Y3" s="38"/>
      <c r="Z3" s="28"/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26">
        <v>10</v>
      </c>
      <c r="I4" s="27">
        <f t="shared" si="0"/>
        <v>16.113461538461539</v>
      </c>
      <c r="J4" s="28">
        <f t="shared" si="3"/>
        <v>32.226923076923079</v>
      </c>
      <c r="K4" s="28">
        <f t="shared" si="1"/>
        <v>93.611538461538458</v>
      </c>
      <c r="L4" s="28">
        <f t="shared" si="2"/>
        <v>112.02692307692307</v>
      </c>
      <c r="M4" s="29">
        <v>73</v>
      </c>
      <c r="N4" s="29">
        <v>40</v>
      </c>
      <c r="O4" s="29">
        <v>12</v>
      </c>
      <c r="P4" s="28">
        <f>$J4-'SALES ORDER '!L4</f>
        <v>18.226923076923079</v>
      </c>
      <c r="Q4" s="28">
        <f>$J4-'SALES ORDER '!M4</f>
        <v>18.226923076923079</v>
      </c>
      <c r="R4" s="28">
        <f t="shared" si="4"/>
        <v>101</v>
      </c>
      <c r="S4" s="29">
        <f>M4+'Arrivi MRP -&gt; DDMRP'!K5-'week 38'!O4</f>
        <v>61</v>
      </c>
      <c r="T4" s="30">
        <f t="shared" si="5"/>
        <v>0.90156899097057719</v>
      </c>
      <c r="U4" s="28"/>
      <c r="V4" s="28"/>
      <c r="W4" s="30"/>
      <c r="X4" s="28"/>
      <c r="Y4" s="38"/>
      <c r="Z4" s="28"/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21">
        <v>10</v>
      </c>
      <c r="I5" s="22">
        <f t="shared" si="0"/>
        <v>16.113461538461539</v>
      </c>
      <c r="J5" s="23">
        <f t="shared" si="3"/>
        <v>32.226923076923079</v>
      </c>
      <c r="K5" s="23">
        <f t="shared" si="1"/>
        <v>93.611538461538458</v>
      </c>
      <c r="L5" s="23">
        <f t="shared" si="2"/>
        <v>112.02692307692307</v>
      </c>
      <c r="M5" s="24">
        <v>73</v>
      </c>
      <c r="N5" s="24">
        <v>30</v>
      </c>
      <c r="O5" s="24">
        <v>12</v>
      </c>
      <c r="P5" s="23">
        <f>$J5-'SALES ORDER '!L5</f>
        <v>18.226923076923079</v>
      </c>
      <c r="Q5" s="23">
        <f>$J5-'SALES ORDER '!M5</f>
        <v>18.226923076923079</v>
      </c>
      <c r="R5" s="23">
        <f t="shared" si="4"/>
        <v>91</v>
      </c>
      <c r="S5" s="24">
        <f>M5+'Arrivi MRP -&gt; DDMRP'!K6-'week 38'!O5</f>
        <v>61</v>
      </c>
      <c r="T5" s="25">
        <f t="shared" si="5"/>
        <v>0.81230473443883688</v>
      </c>
      <c r="U5" s="23">
        <f>L5-R5</f>
        <v>21.026923076923069</v>
      </c>
      <c r="V5" s="23">
        <v>22</v>
      </c>
      <c r="W5" s="23">
        <f>U5/V5</f>
        <v>0.95576923076923037</v>
      </c>
      <c r="X5" s="23" t="s">
        <v>45</v>
      </c>
      <c r="Y5" s="31">
        <v>30</v>
      </c>
      <c r="Z5" s="23" t="s">
        <v>73</v>
      </c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1">
        <v>10</v>
      </c>
      <c r="I6" s="22">
        <f t="shared" si="0"/>
        <v>16.113461538461539</v>
      </c>
      <c r="J6" s="23">
        <f t="shared" si="3"/>
        <v>32.226923076923079</v>
      </c>
      <c r="K6" s="23">
        <f t="shared" si="1"/>
        <v>93.611538461538458</v>
      </c>
      <c r="L6" s="23">
        <f t="shared" si="2"/>
        <v>112.02692307692307</v>
      </c>
      <c r="M6" s="24">
        <v>57</v>
      </c>
      <c r="N6" s="24">
        <v>46</v>
      </c>
      <c r="O6" s="24">
        <v>12</v>
      </c>
      <c r="P6" s="23">
        <f>$J6-'SALES ORDER '!L6</f>
        <v>18.226923076923079</v>
      </c>
      <c r="Q6" s="23">
        <f>$J6-'SALES ORDER '!M6</f>
        <v>18.226923076923079</v>
      </c>
      <c r="R6" s="23">
        <f t="shared" si="4"/>
        <v>91</v>
      </c>
      <c r="S6" s="24">
        <f>M6+'Arrivi MRP -&gt; DDMRP'!K7-'week 38'!O6</f>
        <v>61</v>
      </c>
      <c r="T6" s="25">
        <f t="shared" si="5"/>
        <v>0.81230473443883688</v>
      </c>
      <c r="U6" s="23">
        <f t="shared" ref="U6:U7" si="6">L6-R6</f>
        <v>21.026923076923069</v>
      </c>
      <c r="V6" s="23">
        <v>22</v>
      </c>
      <c r="W6" s="23">
        <f t="shared" ref="W6:W7" si="7">U6/V6</f>
        <v>0.95576923076923037</v>
      </c>
      <c r="X6" s="23" t="s">
        <v>45</v>
      </c>
      <c r="Y6" s="31">
        <v>30</v>
      </c>
      <c r="Z6" s="23" t="s">
        <v>73</v>
      </c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1">
        <v>10</v>
      </c>
      <c r="I7" s="22">
        <f t="shared" si="0"/>
        <v>32.226923076923079</v>
      </c>
      <c r="J7" s="23">
        <f t="shared" si="3"/>
        <v>64.453846153846158</v>
      </c>
      <c r="K7" s="23">
        <f t="shared" si="1"/>
        <v>187.22307692307692</v>
      </c>
      <c r="L7" s="23">
        <f t="shared" si="2"/>
        <v>224.05384615384614</v>
      </c>
      <c r="M7" s="24">
        <v>145</v>
      </c>
      <c r="N7" s="24">
        <v>50</v>
      </c>
      <c r="O7" s="24">
        <v>24</v>
      </c>
      <c r="P7" s="23">
        <f>$J7-'SALES ORDER '!L7</f>
        <v>36.453846153846158</v>
      </c>
      <c r="Q7" s="23">
        <f>$J7-'SALES ORDER '!M7</f>
        <v>36.453846153846158</v>
      </c>
      <c r="R7" s="23">
        <f t="shared" si="4"/>
        <v>171</v>
      </c>
      <c r="S7" s="24">
        <f>M7+'Arrivi MRP -&gt; DDMRP'!K8-'week 38'!O7</f>
        <v>121</v>
      </c>
      <c r="T7" s="25">
        <f t="shared" si="5"/>
        <v>0.76320939334637972</v>
      </c>
      <c r="U7" s="23">
        <f t="shared" si="6"/>
        <v>53.053846153846138</v>
      </c>
      <c r="V7" s="23">
        <v>54</v>
      </c>
      <c r="W7" s="23">
        <f t="shared" si="7"/>
        <v>0.98247863247863221</v>
      </c>
      <c r="X7" s="23" t="s">
        <v>45</v>
      </c>
      <c r="Y7" s="31">
        <v>30</v>
      </c>
      <c r="Z7" s="23" t="s">
        <v>73</v>
      </c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6">
        <v>10</v>
      </c>
      <c r="I8" s="27">
        <f t="shared" si="0"/>
        <v>8.0567307692307697</v>
      </c>
      <c r="J8" s="28">
        <f t="shared" si="3"/>
        <v>16.113461538461539</v>
      </c>
      <c r="K8" s="28">
        <f t="shared" si="1"/>
        <v>46.805769230769229</v>
      </c>
      <c r="L8" s="28">
        <f t="shared" si="2"/>
        <v>56.013461538461534</v>
      </c>
      <c r="M8" s="29">
        <v>30</v>
      </c>
      <c r="N8" s="29">
        <v>27</v>
      </c>
      <c r="O8" s="29">
        <v>6</v>
      </c>
      <c r="P8" s="28">
        <f>$J8-'SALES ORDER '!L8</f>
        <v>9.1134615384615394</v>
      </c>
      <c r="Q8" s="28">
        <f>$J8-'SALES ORDER '!M8</f>
        <v>9.1134615384615394</v>
      </c>
      <c r="R8" s="28">
        <f t="shared" si="4"/>
        <v>51</v>
      </c>
      <c r="S8" s="29">
        <f>M8+'Arrivi MRP -&gt; DDMRP'!K9-'week 38'!O8</f>
        <v>31</v>
      </c>
      <c r="T8" s="30">
        <f t="shared" si="5"/>
        <v>0.91049541662375122</v>
      </c>
      <c r="U8" s="28"/>
      <c r="V8" s="28"/>
      <c r="W8" s="30"/>
      <c r="X8" s="28"/>
      <c r="Y8" s="38"/>
      <c r="Z8" s="28"/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1">
        <v>10</v>
      </c>
      <c r="I9" s="22">
        <f t="shared" si="0"/>
        <v>64.453846153846158</v>
      </c>
      <c r="J9" s="23">
        <f t="shared" si="3"/>
        <v>128.90769230769232</v>
      </c>
      <c r="K9" s="23">
        <f t="shared" si="1"/>
        <v>374.44615384615383</v>
      </c>
      <c r="L9" s="23">
        <f t="shared" si="2"/>
        <v>448.10769230769228</v>
      </c>
      <c r="M9" s="24">
        <v>289</v>
      </c>
      <c r="N9" s="24">
        <v>108</v>
      </c>
      <c r="O9" s="24">
        <v>48</v>
      </c>
      <c r="P9" s="23">
        <f>$J9-'SALES ORDER '!L9</f>
        <v>72.907692307692315</v>
      </c>
      <c r="Q9" s="23">
        <f>$J9-'SALES ORDER '!M9</f>
        <v>72.907692307692315</v>
      </c>
      <c r="R9" s="23">
        <f t="shared" si="4"/>
        <v>349</v>
      </c>
      <c r="S9" s="24">
        <f>M9+'Arrivi MRP -&gt; DDMRP'!K10-'week 38'!O9</f>
        <v>241</v>
      </c>
      <c r="T9" s="25">
        <f t="shared" si="5"/>
        <v>0.77883063823943421</v>
      </c>
      <c r="U9" s="23">
        <f>L9-R9</f>
        <v>99.107692307692275</v>
      </c>
      <c r="V9" s="23">
        <v>100</v>
      </c>
      <c r="W9" s="23">
        <f>U9/V9</f>
        <v>0.99107692307692274</v>
      </c>
      <c r="X9" s="23" t="s">
        <v>45</v>
      </c>
      <c r="Y9" s="31">
        <v>30</v>
      </c>
      <c r="Z9" s="23" t="s">
        <v>73</v>
      </c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6">
        <v>10</v>
      </c>
      <c r="I10" s="27">
        <f t="shared" si="0"/>
        <v>16.113461538461539</v>
      </c>
      <c r="J10" s="28">
        <f t="shared" si="3"/>
        <v>32.226923076923079</v>
      </c>
      <c r="K10" s="28">
        <f t="shared" si="1"/>
        <v>93.611538461538458</v>
      </c>
      <c r="L10" s="28">
        <f t="shared" si="2"/>
        <v>112.02692307692307</v>
      </c>
      <c r="M10" s="29">
        <v>45</v>
      </c>
      <c r="N10" s="29">
        <v>66</v>
      </c>
      <c r="O10" s="29">
        <v>12</v>
      </c>
      <c r="P10" s="28">
        <f>$J10-'SALES ORDER '!L10</f>
        <v>18.226923076923079</v>
      </c>
      <c r="Q10" s="28">
        <f>$J10-'SALES ORDER '!M10</f>
        <v>18.226923076923079</v>
      </c>
      <c r="R10" s="28">
        <f t="shared" si="4"/>
        <v>99</v>
      </c>
      <c r="S10" s="29">
        <f>M10+'Arrivi MRP -&gt; DDMRP'!K11-'week 38'!O10</f>
        <v>33</v>
      </c>
      <c r="T10" s="30">
        <f t="shared" si="5"/>
        <v>0.88371613966422913</v>
      </c>
      <c r="U10" s="28"/>
      <c r="V10" s="28"/>
      <c r="W10" s="28"/>
      <c r="X10" s="28"/>
      <c r="Y10" s="38"/>
      <c r="Z10" s="28"/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1">
        <v>10</v>
      </c>
      <c r="I11" s="22">
        <f t="shared" si="0"/>
        <v>16.113461538461539</v>
      </c>
      <c r="J11" s="23">
        <f t="shared" si="3"/>
        <v>32.226923076923079</v>
      </c>
      <c r="K11" s="23">
        <f t="shared" si="1"/>
        <v>93.611538461538458</v>
      </c>
      <c r="L11" s="23">
        <f t="shared" si="2"/>
        <v>112.02692307692307</v>
      </c>
      <c r="M11" s="24">
        <v>50</v>
      </c>
      <c r="N11" s="24">
        <v>55</v>
      </c>
      <c r="O11" s="24">
        <v>12</v>
      </c>
      <c r="P11" s="23">
        <f>$J11-'SALES ORDER '!L11</f>
        <v>18.226923076923079</v>
      </c>
      <c r="Q11" s="23">
        <f>$J11-'SALES ORDER '!M11</f>
        <v>18.226923076923079</v>
      </c>
      <c r="R11" s="23">
        <f t="shared" si="4"/>
        <v>93</v>
      </c>
      <c r="S11" s="24">
        <f>M11+'Arrivi MRP -&gt; DDMRP'!K12-'week 38'!O11</f>
        <v>38</v>
      </c>
      <c r="T11" s="25">
        <f t="shared" si="5"/>
        <v>0.83015758574518494</v>
      </c>
      <c r="U11" s="23">
        <f>L11-R11</f>
        <v>19.026923076923069</v>
      </c>
      <c r="V11" s="23">
        <v>20</v>
      </c>
      <c r="W11" s="23">
        <f>U11/V11</f>
        <v>0.9513461538461534</v>
      </c>
      <c r="X11" s="23" t="s">
        <v>45</v>
      </c>
      <c r="Y11" s="31">
        <v>30</v>
      </c>
      <c r="Z11" s="23" t="s">
        <v>73</v>
      </c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6">
        <v>10</v>
      </c>
      <c r="I12" s="27">
        <f t="shared" si="0"/>
        <v>48.340384615384608</v>
      </c>
      <c r="J12" s="28">
        <f t="shared" si="3"/>
        <v>96.680769230769215</v>
      </c>
      <c r="K12" s="28">
        <f t="shared" si="1"/>
        <v>280.8346153846154</v>
      </c>
      <c r="L12" s="28">
        <f t="shared" si="2"/>
        <v>336.08076923076925</v>
      </c>
      <c r="M12" s="29">
        <v>217</v>
      </c>
      <c r="N12" s="29">
        <v>120</v>
      </c>
      <c r="O12" s="29">
        <v>36</v>
      </c>
      <c r="P12" s="28">
        <f>$J12-'SALES ORDER '!L12</f>
        <v>54.680769230769215</v>
      </c>
      <c r="Q12" s="28">
        <f>$J12-'SALES ORDER '!M12</f>
        <v>54.680769230769215</v>
      </c>
      <c r="R12" s="28">
        <f t="shared" si="4"/>
        <v>301</v>
      </c>
      <c r="S12" s="29">
        <f>M12+'Arrivi MRP -&gt; DDMRP'!K13-'week 38'!O12</f>
        <v>181</v>
      </c>
      <c r="T12" s="30">
        <f t="shared" si="5"/>
        <v>0.89561804053512772</v>
      </c>
      <c r="U12" s="28"/>
      <c r="V12" s="28"/>
      <c r="W12" s="30"/>
      <c r="X12" s="28"/>
      <c r="Y12" s="38"/>
      <c r="Z12" s="28"/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216155.80099999989</v>
      </c>
      <c r="N13" s="29">
        <v>0</v>
      </c>
      <c r="O13" s="29">
        <v>16652</v>
      </c>
      <c r="P13" s="28">
        <f>$J13-'SALES ORDER '!L13</f>
        <v>7930.7185384615368</v>
      </c>
      <c r="Q13" s="28">
        <f>$J13-'SALES ORDER '!M13</f>
        <v>13809.718538461537</v>
      </c>
      <c r="R13" s="28">
        <f t="shared" si="4"/>
        <v>199503.80099999989</v>
      </c>
      <c r="S13" s="29">
        <f>M13+'Arrivi MRP -&gt; DDMRP'!K14-'week 38'!O13</f>
        <v>199503.80099999989</v>
      </c>
      <c r="T13" s="30">
        <f t="shared" si="5"/>
        <v>3.5011715859240802</v>
      </c>
      <c r="U13" s="28"/>
      <c r="V13" s="28"/>
      <c r="W13" s="28"/>
      <c r="X13" s="28"/>
      <c r="Y13" s="29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6">
        <v>10</v>
      </c>
      <c r="I14" s="27">
        <f t="shared" si="0"/>
        <v>7323.7448509615397</v>
      </c>
      <c r="J14" s="28">
        <f t="shared" si="3"/>
        <v>14647.489701923079</v>
      </c>
      <c r="K14" s="28">
        <f t="shared" si="1"/>
        <v>31387.477932692316</v>
      </c>
      <c r="L14" s="28">
        <f t="shared" si="2"/>
        <v>43105.469694230778</v>
      </c>
      <c r="M14" s="29">
        <v>69297.27199999991</v>
      </c>
      <c r="N14" s="29">
        <v>0</v>
      </c>
      <c r="O14" s="29">
        <v>9127</v>
      </c>
      <c r="P14" s="28">
        <f>$J14-'SALES ORDER '!L14</f>
        <v>12447.489701923079</v>
      </c>
      <c r="Q14" s="28">
        <f>$J14-'SALES ORDER '!M14</f>
        <v>1899.4897019230793</v>
      </c>
      <c r="R14" s="28">
        <f t="shared" si="4"/>
        <v>60170.27199999991</v>
      </c>
      <c r="S14" s="29">
        <f>M14+'Arrivi MRP -&gt; DDMRP'!K15-'week 38'!O14</f>
        <v>60170.27199999991</v>
      </c>
      <c r="T14" s="30">
        <f t="shared" si="5"/>
        <v>1.3958848477192924</v>
      </c>
      <c r="U14" s="28"/>
      <c r="V14" s="28"/>
      <c r="W14" s="28"/>
      <c r="X14" s="28"/>
      <c r="Y14" s="29"/>
      <c r="Z14" s="28"/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6">
        <v>10</v>
      </c>
      <c r="I15" s="27">
        <f t="shared" si="0"/>
        <v>74.958668750000001</v>
      </c>
      <c r="J15" s="28">
        <f t="shared" si="3"/>
        <v>149.9173375</v>
      </c>
      <c r="K15" s="28">
        <f t="shared" si="1"/>
        <v>435.47417083333335</v>
      </c>
      <c r="L15" s="28">
        <f t="shared" si="2"/>
        <v>521.14122083333336</v>
      </c>
      <c r="M15" s="29">
        <v>776.04499999999905</v>
      </c>
      <c r="N15" s="29">
        <v>0</v>
      </c>
      <c r="O15" s="29">
        <v>47</v>
      </c>
      <c r="P15" s="28">
        <f>$J15-'SALES ORDER '!L15</f>
        <v>118.9173375</v>
      </c>
      <c r="Q15" s="28">
        <f>$J15-'SALES ORDER '!M15</f>
        <v>87.917337500000002</v>
      </c>
      <c r="R15" s="28">
        <f t="shared" si="4"/>
        <v>729.04499999999905</v>
      </c>
      <c r="S15" s="29">
        <f>M15+'Arrivi MRP -&gt; DDMRP'!K16-'week 38'!O15</f>
        <v>729.04499999999905</v>
      </c>
      <c r="T15" s="30">
        <f t="shared" si="5"/>
        <v>1.3989394253523375</v>
      </c>
      <c r="U15" s="28"/>
      <c r="V15" s="28"/>
      <c r="W15" s="28"/>
      <c r="X15" s="28"/>
      <c r="Y15" s="29"/>
      <c r="Z15" s="28"/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16871.43609090909</v>
      </c>
      <c r="L16" s="28">
        <f t="shared" si="2"/>
        <v>23946.43609090909</v>
      </c>
      <c r="M16" s="29">
        <v>12340.201999999999</v>
      </c>
      <c r="N16" s="29">
        <v>7075</v>
      </c>
      <c r="O16" s="29">
        <v>478</v>
      </c>
      <c r="P16" s="28">
        <f>$J16-'SALES ORDER '!L16</f>
        <v>12235.25</v>
      </c>
      <c r="Q16" s="28">
        <f>$J16-'SALES ORDER '!M16</f>
        <v>11873.25</v>
      </c>
      <c r="R16" s="28">
        <f t="shared" si="4"/>
        <v>18937.201999999997</v>
      </c>
      <c r="S16" s="29">
        <f>M16+'Arrivi MRP -&gt; DDMRP'!K17-'week 38'!O16</f>
        <v>11862.201999999999</v>
      </c>
      <c r="T16" s="30">
        <f t="shared" si="5"/>
        <v>0.79081504772182887</v>
      </c>
      <c r="U16" s="28"/>
      <c r="V16" s="28"/>
      <c r="W16" s="28"/>
      <c r="X16" s="28"/>
      <c r="Y16" s="38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6">
        <v>10</v>
      </c>
      <c r="I17" s="27">
        <f t="shared" si="0"/>
        <v>41.926850000000002</v>
      </c>
      <c r="J17" s="28">
        <f t="shared" si="3"/>
        <v>83.853700000000003</v>
      </c>
      <c r="K17" s="28">
        <f t="shared" si="1"/>
        <v>243.57503333333332</v>
      </c>
      <c r="L17" s="28">
        <f t="shared" si="2"/>
        <v>291.4914333333333</v>
      </c>
      <c r="M17" s="29">
        <v>177.51999999999902</v>
      </c>
      <c r="N17" s="29">
        <v>120</v>
      </c>
      <c r="O17" s="29">
        <v>26</v>
      </c>
      <c r="P17" s="28">
        <f>$J17-'SALES ORDER '!L17</f>
        <v>66.853700000000003</v>
      </c>
      <c r="Q17" s="28">
        <f>$J17-'SALES ORDER '!M17</f>
        <v>48.853700000000003</v>
      </c>
      <c r="R17" s="28">
        <f t="shared" si="4"/>
        <v>271.51999999999902</v>
      </c>
      <c r="S17" s="29">
        <f>M17+'Arrivi MRP -&gt; DDMRP'!K18-'week 38'!O17</f>
        <v>187.51999999999902</v>
      </c>
      <c r="T17" s="30">
        <f t="shared" si="5"/>
        <v>0.93148535068440219</v>
      </c>
      <c r="U17" s="28"/>
      <c r="V17" s="28"/>
      <c r="W17" s="30"/>
      <c r="X17" s="28"/>
      <c r="Y17" s="38"/>
      <c r="Z17" s="28"/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6">
        <v>10</v>
      </c>
      <c r="I18" s="27">
        <f t="shared" si="0"/>
        <v>26182.765612499996</v>
      </c>
      <c r="J18" s="28">
        <f t="shared" si="3"/>
        <v>52365.531224999992</v>
      </c>
      <c r="K18" s="28">
        <f t="shared" si="1"/>
        <v>152109.40022499999</v>
      </c>
      <c r="L18" s="28">
        <f t="shared" si="2"/>
        <v>182032.560925</v>
      </c>
      <c r="M18" s="29">
        <v>105959.59799999988</v>
      </c>
      <c r="N18" s="29">
        <v>82563</v>
      </c>
      <c r="O18" s="29">
        <v>15214</v>
      </c>
      <c r="P18" s="28">
        <f>$J18-'SALES ORDER '!L18</f>
        <v>44559.531224999992</v>
      </c>
      <c r="Q18" s="28">
        <f>$J18-'SALES ORDER '!M18</f>
        <v>34043.531224999992</v>
      </c>
      <c r="R18" s="28">
        <f t="shared" si="4"/>
        <v>173308.59799999988</v>
      </c>
      <c r="S18" s="29">
        <f>M18+'Arrivi MRP -&gt; DDMRP'!K19-'week 38'!O18</f>
        <v>90745.597999999882</v>
      </c>
      <c r="T18" s="30">
        <f t="shared" si="5"/>
        <v>0.95207471190500625</v>
      </c>
      <c r="U18" s="28"/>
      <c r="V18" s="28"/>
      <c r="W18" s="28"/>
      <c r="X18" s="28"/>
      <c r="Y18" s="38"/>
      <c r="Z18" s="28"/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43FD0-061C-42B1-9B84-99648F3ECB80}">
  <dimension ref="A1:Z19"/>
  <sheetViews>
    <sheetView topLeftCell="U1" workbookViewId="0">
      <selection activeCell="Z1" sqref="Z1"/>
    </sheetView>
  </sheetViews>
  <sheetFormatPr defaultRowHeight="14.4" x14ac:dyDescent="0.3"/>
  <cols>
    <col min="11" max="12" width="10" bestFit="1" customWidth="1"/>
    <col min="14" max="14" width="9.77734375" customWidth="1"/>
    <col min="16" max="17" width="11.44140625" bestFit="1" customWidth="1"/>
    <col min="18" max="18" width="10" bestFit="1" customWidth="1"/>
    <col min="19" max="19" width="10" customWidth="1"/>
    <col min="24" max="24" width="10.21875" customWidth="1"/>
  </cols>
  <sheetData>
    <row r="1" spans="1:26" ht="43.2" x14ac:dyDescent="0.3">
      <c r="A1" s="4" t="s">
        <v>0</v>
      </c>
      <c r="B1" s="4" t="s">
        <v>28</v>
      </c>
      <c r="C1" s="4" t="s">
        <v>38</v>
      </c>
      <c r="D1" s="4" t="s">
        <v>42</v>
      </c>
      <c r="E1" s="7" t="s">
        <v>1</v>
      </c>
      <c r="F1" s="4" t="s">
        <v>2</v>
      </c>
      <c r="G1" s="6" t="s">
        <v>3</v>
      </c>
      <c r="H1" s="4" t="s">
        <v>29</v>
      </c>
      <c r="I1" s="4" t="s">
        <v>7</v>
      </c>
      <c r="J1" s="4" t="s">
        <v>6</v>
      </c>
      <c r="K1" s="4" t="s">
        <v>5</v>
      </c>
      <c r="L1" s="4" t="s">
        <v>4</v>
      </c>
      <c r="M1" s="5" t="s">
        <v>8</v>
      </c>
      <c r="N1" s="5" t="s">
        <v>9</v>
      </c>
      <c r="O1" s="5" t="s">
        <v>10</v>
      </c>
      <c r="P1" s="4" t="s">
        <v>30</v>
      </c>
      <c r="Q1" s="4" t="s">
        <v>31</v>
      </c>
      <c r="R1" s="9" t="s">
        <v>32</v>
      </c>
      <c r="S1" s="9" t="s">
        <v>41</v>
      </c>
      <c r="T1" s="5" t="s">
        <v>33</v>
      </c>
      <c r="U1" s="5" t="s">
        <v>34</v>
      </c>
      <c r="V1" s="5" t="s">
        <v>36</v>
      </c>
      <c r="W1" s="5" t="s">
        <v>35</v>
      </c>
      <c r="X1" s="5" t="s">
        <v>92</v>
      </c>
      <c r="Y1" s="5" t="s">
        <v>37</v>
      </c>
      <c r="Z1" s="5" t="s">
        <v>93</v>
      </c>
    </row>
    <row r="2" spans="1:26" s="34" customFormat="1" x14ac:dyDescent="0.3">
      <c r="A2" s="10">
        <v>84025612</v>
      </c>
      <c r="B2" s="10" t="s">
        <v>11</v>
      </c>
      <c r="C2" s="19">
        <v>1</v>
      </c>
      <c r="D2" s="19">
        <v>30</v>
      </c>
      <c r="E2" s="11">
        <f>AVERAGE('[1]week 40'!M3,'[1]week 41'!M3,'[1]week 42'!M3,'[1]week 43'!M3,'[1]week 44'!M3,'[1]week 45'!M3)</f>
        <v>36.830769230769228</v>
      </c>
      <c r="F2" s="12">
        <f>AVERAGE('[1]week 40'!N3,'[1]week 41'!N3,'[1]week 42'!N3,'[1]week 43'!N3,'[1]week 44'!N3,'[1]week 45'!N3)</f>
        <v>122.76923076923077</v>
      </c>
      <c r="G2" s="13">
        <f>AVERAGE('[1]week 40'!$Q3,'[1]week 41'!$Q3,'[1]week 42'!$Q3,'[1]week 43'!$Q3,'[1]week 44'!$Q3,'[1]week 45'!$Q3)</f>
        <v>64.453846153846158</v>
      </c>
      <c r="H2" s="21">
        <v>10</v>
      </c>
      <c r="I2" s="22">
        <f t="shared" ref="I2:I18" si="0">G2/2</f>
        <v>32.226923076923079</v>
      </c>
      <c r="J2" s="23">
        <f>G2</f>
        <v>64.453846153846158</v>
      </c>
      <c r="K2" s="23">
        <f t="shared" ref="K2:K18" si="1">J2+F2</f>
        <v>187.22307692307692</v>
      </c>
      <c r="L2" s="23">
        <f t="shared" ref="L2:L18" si="2">K2+E2</f>
        <v>224.05384615384614</v>
      </c>
      <c r="M2" s="24">
        <v>121</v>
      </c>
      <c r="N2" s="24">
        <v>80</v>
      </c>
      <c r="O2" s="24">
        <v>28</v>
      </c>
      <c r="P2" s="23">
        <f>$J2-'SALES ORDER '!M2</f>
        <v>36.453846153846158</v>
      </c>
      <c r="Q2" s="23">
        <f>$J2-'SALES ORDER '!N2</f>
        <v>40.453846153846158</v>
      </c>
      <c r="R2" s="23">
        <f>M2+N2-O2</f>
        <v>173</v>
      </c>
      <c r="S2" s="24">
        <f>M2+'Arrivi MRP -&gt; DDMRP'!L3-O2</f>
        <v>93</v>
      </c>
      <c r="T2" s="25">
        <f>R2/L2</f>
        <v>0.77213581899955375</v>
      </c>
      <c r="U2" s="23">
        <f>L2-R2</f>
        <v>51.053846153846138</v>
      </c>
      <c r="V2" s="23">
        <v>52</v>
      </c>
      <c r="W2" s="25">
        <f>U2/V2</f>
        <v>0.9818047337278103</v>
      </c>
      <c r="X2" s="23" t="s">
        <v>74</v>
      </c>
      <c r="Y2" s="31">
        <v>30</v>
      </c>
      <c r="Z2" s="23" t="s">
        <v>75</v>
      </c>
    </row>
    <row r="3" spans="1:26" s="34" customFormat="1" x14ac:dyDescent="0.3">
      <c r="A3" s="10">
        <v>84025606</v>
      </c>
      <c r="B3" s="10" t="s">
        <v>12</v>
      </c>
      <c r="C3" s="19">
        <v>1</v>
      </c>
      <c r="D3" s="19">
        <v>30</v>
      </c>
      <c r="E3" s="11">
        <f>AVERAGE('[1]week 40'!M4,'[1]week 41'!M4,'[1]week 42'!M4,'[1]week 43'!M4,'[1]week 44'!M4,'[1]week 45'!M4)</f>
        <v>55.246153846153852</v>
      </c>
      <c r="F3" s="12">
        <f>AVERAGE('[1]week 40'!N4,'[1]week 41'!N4,'[1]week 42'!N4,'[1]week 43'!N4,'[1]week 44'!N4,'[1]week 45'!N4)</f>
        <v>184.15384615384616</v>
      </c>
      <c r="G3" s="13">
        <f>AVERAGE('[1]week 40'!$Q4,'[1]week 41'!$Q4,'[1]week 42'!$Q4,'[1]week 43'!$Q4,'[1]week 44'!$Q4,'[1]week 45'!$Q4)</f>
        <v>96.680769230769215</v>
      </c>
      <c r="H3" s="21">
        <v>10</v>
      </c>
      <c r="I3" s="22">
        <f t="shared" si="0"/>
        <v>48.340384615384608</v>
      </c>
      <c r="J3" s="23">
        <f t="shared" ref="J3:J18" si="3">G3</f>
        <v>96.680769230769215</v>
      </c>
      <c r="K3" s="23">
        <f t="shared" si="1"/>
        <v>280.8346153846154</v>
      </c>
      <c r="L3" s="23">
        <f t="shared" si="2"/>
        <v>336.08076923076925</v>
      </c>
      <c r="M3" s="24">
        <v>181</v>
      </c>
      <c r="N3" s="24">
        <v>120</v>
      </c>
      <c r="O3" s="24">
        <v>42</v>
      </c>
      <c r="P3" s="23">
        <f>$J3-'SALES ORDER '!M3</f>
        <v>54.680769230769215</v>
      </c>
      <c r="Q3" s="23">
        <f>$J3-'SALES ORDER '!N3</f>
        <v>60.680769230769215</v>
      </c>
      <c r="R3" s="23">
        <f t="shared" ref="R3:R18" si="4">M3+N3-O3</f>
        <v>259</v>
      </c>
      <c r="S3" s="24">
        <f>M3+'Arrivi MRP -&gt; DDMRP'!L4-O3</f>
        <v>139</v>
      </c>
      <c r="T3" s="25">
        <f t="shared" ref="T3:T18" si="5">R3/L3</f>
        <v>0.7706480813906913</v>
      </c>
      <c r="U3" s="23">
        <f t="shared" ref="U3:U18" si="6">L3-R3</f>
        <v>77.080769230769249</v>
      </c>
      <c r="V3" s="23">
        <v>78</v>
      </c>
      <c r="W3" s="25">
        <f t="shared" ref="W3:W18" si="7">U3/V3</f>
        <v>0.98821499013806735</v>
      </c>
      <c r="X3" s="23" t="s">
        <v>74</v>
      </c>
      <c r="Y3" s="31">
        <v>30</v>
      </c>
      <c r="Z3" s="23" t="s">
        <v>75</v>
      </c>
    </row>
    <row r="4" spans="1:26" s="34" customFormat="1" x14ac:dyDescent="0.3">
      <c r="A4" s="10">
        <v>84025607</v>
      </c>
      <c r="B4" s="10" t="s">
        <v>13</v>
      </c>
      <c r="C4" s="19">
        <v>1</v>
      </c>
      <c r="D4" s="19">
        <v>30</v>
      </c>
      <c r="E4" s="11">
        <f>AVERAGE('[1]week 40'!M5,'[1]week 41'!M5,'[1]week 42'!M5,'[1]week 43'!M5,'[1]week 44'!M5,'[1]week 45'!M5)</f>
        <v>18.415384615384614</v>
      </c>
      <c r="F4" s="12">
        <f>AVERAGE('[1]week 40'!N5,'[1]week 41'!N5,'[1]week 42'!N5,'[1]week 43'!N5,'[1]week 44'!N5,'[1]week 45'!N5)</f>
        <v>61.384615384615387</v>
      </c>
      <c r="G4" s="13">
        <f>AVERAGE('[1]week 40'!$Q5,'[1]week 41'!$Q5,'[1]week 42'!$Q5,'[1]week 43'!$Q5,'[1]week 44'!$Q5,'[1]week 45'!$Q5)</f>
        <v>32.226923076923079</v>
      </c>
      <c r="H4" s="21">
        <v>10</v>
      </c>
      <c r="I4" s="22">
        <f t="shared" si="0"/>
        <v>16.113461538461539</v>
      </c>
      <c r="J4" s="23">
        <f t="shared" si="3"/>
        <v>32.226923076923079</v>
      </c>
      <c r="K4" s="23">
        <f t="shared" si="1"/>
        <v>93.611538461538458</v>
      </c>
      <c r="L4" s="23">
        <f t="shared" si="2"/>
        <v>112.02692307692307</v>
      </c>
      <c r="M4" s="24">
        <v>61</v>
      </c>
      <c r="N4" s="24">
        <v>40</v>
      </c>
      <c r="O4" s="24">
        <v>14</v>
      </c>
      <c r="P4" s="23">
        <f>$J4-'SALES ORDER '!M4</f>
        <v>18.226923076923079</v>
      </c>
      <c r="Q4" s="23">
        <f>$J4-'SALES ORDER '!N4</f>
        <v>20.226923076923079</v>
      </c>
      <c r="R4" s="23">
        <f t="shared" si="4"/>
        <v>87</v>
      </c>
      <c r="S4" s="24">
        <f>M4+'Arrivi MRP -&gt; DDMRP'!L5-O4</f>
        <v>47</v>
      </c>
      <c r="T4" s="25">
        <f t="shared" si="5"/>
        <v>0.77659903182614076</v>
      </c>
      <c r="U4" s="23">
        <f t="shared" si="6"/>
        <v>25.026923076923069</v>
      </c>
      <c r="V4" s="23">
        <v>26</v>
      </c>
      <c r="W4" s="25">
        <f t="shared" si="7"/>
        <v>0.96257396449704113</v>
      </c>
      <c r="X4" s="23" t="s">
        <v>74</v>
      </c>
      <c r="Y4" s="31">
        <v>30</v>
      </c>
      <c r="Z4" s="23" t="s">
        <v>75</v>
      </c>
    </row>
    <row r="5" spans="1:26" s="34" customFormat="1" x14ac:dyDescent="0.3">
      <c r="A5" s="10">
        <v>84025608</v>
      </c>
      <c r="B5" s="10" t="s">
        <v>14</v>
      </c>
      <c r="C5" s="19">
        <v>1</v>
      </c>
      <c r="D5" s="19">
        <v>30</v>
      </c>
      <c r="E5" s="11">
        <f>AVERAGE('[1]week 40'!M6,'[1]week 41'!M6,'[1]week 42'!M6,'[1]week 43'!M6,'[1]week 44'!M6,'[1]week 45'!M6)</f>
        <v>18.415384615384614</v>
      </c>
      <c r="F5" s="12">
        <f>AVERAGE('[1]week 40'!N6,'[1]week 41'!N6,'[1]week 42'!N6,'[1]week 43'!N6,'[1]week 44'!N6,'[1]week 45'!N6)</f>
        <v>61.384615384615387</v>
      </c>
      <c r="G5" s="13">
        <f>AVERAGE('[1]week 40'!$Q6,'[1]week 41'!$Q6,'[1]week 42'!$Q6,'[1]week 43'!$Q6,'[1]week 44'!$Q6,'[1]week 45'!$Q6)</f>
        <v>32.226923076923079</v>
      </c>
      <c r="H5" s="26">
        <v>10</v>
      </c>
      <c r="I5" s="27">
        <f t="shared" si="0"/>
        <v>16.113461538461539</v>
      </c>
      <c r="J5" s="28">
        <f t="shared" si="3"/>
        <v>32.226923076923079</v>
      </c>
      <c r="K5" s="28">
        <f t="shared" si="1"/>
        <v>93.611538461538458</v>
      </c>
      <c r="L5" s="28">
        <f t="shared" si="2"/>
        <v>112.02692307692307</v>
      </c>
      <c r="M5" s="29">
        <v>61</v>
      </c>
      <c r="N5" s="29">
        <v>52</v>
      </c>
      <c r="O5" s="29">
        <v>14</v>
      </c>
      <c r="P5" s="28">
        <f>$J5-'SALES ORDER '!M5</f>
        <v>18.226923076923079</v>
      </c>
      <c r="Q5" s="28">
        <f>$J5-'SALES ORDER '!N5</f>
        <v>20.226923076923079</v>
      </c>
      <c r="R5" s="28">
        <f t="shared" si="4"/>
        <v>99</v>
      </c>
      <c r="S5" s="29">
        <f>M5+'Arrivi MRP -&gt; DDMRP'!L6-O5</f>
        <v>47</v>
      </c>
      <c r="T5" s="30">
        <f t="shared" si="5"/>
        <v>0.88371613966422913</v>
      </c>
      <c r="U5" s="28"/>
      <c r="V5" s="28"/>
      <c r="W5" s="30"/>
      <c r="X5" s="28"/>
      <c r="Y5" s="38"/>
      <c r="Z5" s="28"/>
    </row>
    <row r="6" spans="1:26" s="34" customFormat="1" x14ac:dyDescent="0.3">
      <c r="A6" s="10">
        <v>84025609</v>
      </c>
      <c r="B6" s="10" t="s">
        <v>15</v>
      </c>
      <c r="C6" s="19">
        <v>1</v>
      </c>
      <c r="D6" s="19">
        <v>30</v>
      </c>
      <c r="E6" s="11">
        <f>AVERAGE('[1]week 40'!M7,'[1]week 41'!M7,'[1]week 42'!M7,'[1]week 43'!M7,'[1]week 44'!M7,'[1]week 45'!M7)</f>
        <v>18.415384615384614</v>
      </c>
      <c r="F6" s="12">
        <f>AVERAGE('[1]week 40'!N7,'[1]week 41'!N7,'[1]week 42'!N7,'[1]week 43'!N7,'[1]week 44'!N7,'[1]week 45'!N7)</f>
        <v>61.384615384615387</v>
      </c>
      <c r="G6" s="13">
        <f>AVERAGE('[1]week 40'!$Q7,'[1]week 41'!$Q7,'[1]week 42'!$Q7,'[1]week 43'!$Q7,'[1]week 44'!$Q7,'[1]week 45'!$Q7)</f>
        <v>32.226923076923079</v>
      </c>
      <c r="H6" s="26">
        <v>10</v>
      </c>
      <c r="I6" s="27">
        <f t="shared" si="0"/>
        <v>16.113461538461539</v>
      </c>
      <c r="J6" s="28">
        <f t="shared" si="3"/>
        <v>32.226923076923079</v>
      </c>
      <c r="K6" s="28">
        <f t="shared" si="1"/>
        <v>93.611538461538458</v>
      </c>
      <c r="L6" s="28">
        <f t="shared" si="2"/>
        <v>112.02692307692307</v>
      </c>
      <c r="M6" s="29">
        <v>61</v>
      </c>
      <c r="N6" s="29">
        <v>52</v>
      </c>
      <c r="O6" s="29">
        <v>14</v>
      </c>
      <c r="P6" s="28">
        <f>$J6-'SALES ORDER '!M6</f>
        <v>18.226923076923079</v>
      </c>
      <c r="Q6" s="28">
        <f>$J6-'SALES ORDER '!N6</f>
        <v>20.226923076923079</v>
      </c>
      <c r="R6" s="28">
        <f t="shared" si="4"/>
        <v>99</v>
      </c>
      <c r="S6" s="29">
        <f>M6+'Arrivi MRP -&gt; DDMRP'!L7-O6</f>
        <v>47</v>
      </c>
      <c r="T6" s="30">
        <f t="shared" si="5"/>
        <v>0.88371613966422913</v>
      </c>
      <c r="U6" s="28"/>
      <c r="V6" s="28"/>
      <c r="W6" s="30"/>
      <c r="X6" s="28"/>
      <c r="Y6" s="38"/>
      <c r="Z6" s="28"/>
    </row>
    <row r="7" spans="1:26" s="34" customFormat="1" x14ac:dyDescent="0.3">
      <c r="A7" s="10">
        <v>84025610</v>
      </c>
      <c r="B7" s="10" t="s">
        <v>16</v>
      </c>
      <c r="C7" s="19">
        <v>1</v>
      </c>
      <c r="D7" s="19">
        <v>30</v>
      </c>
      <c r="E7" s="11">
        <f>AVERAGE('[1]week 40'!M8,'[1]week 41'!M8,'[1]week 42'!M8,'[1]week 43'!M8,'[1]week 44'!M8,'[1]week 45'!M8)</f>
        <v>36.830769230769228</v>
      </c>
      <c r="F7" s="12">
        <f>AVERAGE('[1]week 40'!N8,'[1]week 41'!N8,'[1]week 42'!N8,'[1]week 43'!N8,'[1]week 44'!N8,'[1]week 45'!N8)</f>
        <v>122.76923076923077</v>
      </c>
      <c r="G7" s="13">
        <f>AVERAGE('[1]week 40'!$Q8,'[1]week 41'!$Q8,'[1]week 42'!$Q8,'[1]week 43'!$Q8,'[1]week 44'!$Q8,'[1]week 45'!$Q8)</f>
        <v>64.453846153846158</v>
      </c>
      <c r="H7" s="26">
        <v>10</v>
      </c>
      <c r="I7" s="27">
        <f t="shared" si="0"/>
        <v>32.226923076923079</v>
      </c>
      <c r="J7" s="28">
        <f t="shared" si="3"/>
        <v>64.453846153846158</v>
      </c>
      <c r="K7" s="28">
        <f t="shared" si="1"/>
        <v>187.22307692307692</v>
      </c>
      <c r="L7" s="28">
        <f t="shared" si="2"/>
        <v>224.05384615384614</v>
      </c>
      <c r="M7" s="29">
        <v>121</v>
      </c>
      <c r="N7" s="29">
        <v>104</v>
      </c>
      <c r="O7" s="29">
        <v>28</v>
      </c>
      <c r="P7" s="28">
        <f>$J7-'SALES ORDER '!M7</f>
        <v>36.453846153846158</v>
      </c>
      <c r="Q7" s="28">
        <f>$J7-'SALES ORDER '!N7</f>
        <v>40.453846153846158</v>
      </c>
      <c r="R7" s="28">
        <f t="shared" si="4"/>
        <v>197</v>
      </c>
      <c r="S7" s="29">
        <f>M7+'Arrivi MRP -&gt; DDMRP'!L8-O7</f>
        <v>93</v>
      </c>
      <c r="T7" s="30">
        <f t="shared" si="5"/>
        <v>0.87925292683764211</v>
      </c>
      <c r="U7" s="28"/>
      <c r="V7" s="28"/>
      <c r="W7" s="30"/>
      <c r="X7" s="28"/>
      <c r="Y7" s="38"/>
      <c r="Z7" s="28"/>
    </row>
    <row r="8" spans="1:26" s="34" customFormat="1" x14ac:dyDescent="0.3">
      <c r="A8" s="10">
        <v>84025611</v>
      </c>
      <c r="B8" s="10" t="s">
        <v>17</v>
      </c>
      <c r="C8" s="19">
        <v>1</v>
      </c>
      <c r="D8" s="19">
        <v>30</v>
      </c>
      <c r="E8" s="11">
        <f>AVERAGE('[1]week 40'!M9,'[1]week 41'!M9,'[1]week 42'!M9,'[1]week 43'!M9,'[1]week 44'!M9,'[1]week 45'!M9)</f>
        <v>9.207692307692307</v>
      </c>
      <c r="F8" s="12">
        <f>AVERAGE('[1]week 40'!N9,'[1]week 41'!N9,'[1]week 42'!N9,'[1]week 43'!N9,'[1]week 44'!N9,'[1]week 45'!N9)</f>
        <v>30.692307692307693</v>
      </c>
      <c r="G8" s="13">
        <f>AVERAGE('[1]week 40'!$Q9,'[1]week 41'!$Q9,'[1]week 42'!$Q9,'[1]week 43'!$Q9,'[1]week 44'!$Q9,'[1]week 45'!$Q9)</f>
        <v>16.113461538461539</v>
      </c>
      <c r="H8" s="21">
        <v>10</v>
      </c>
      <c r="I8" s="22">
        <f t="shared" si="0"/>
        <v>8.0567307692307697</v>
      </c>
      <c r="J8" s="23">
        <f t="shared" si="3"/>
        <v>16.113461538461539</v>
      </c>
      <c r="K8" s="23">
        <f t="shared" si="1"/>
        <v>46.805769230769229</v>
      </c>
      <c r="L8" s="23">
        <f t="shared" si="2"/>
        <v>56.013461538461534</v>
      </c>
      <c r="M8" s="24">
        <v>31</v>
      </c>
      <c r="N8" s="24">
        <v>20</v>
      </c>
      <c r="O8" s="24">
        <v>7</v>
      </c>
      <c r="P8" s="23">
        <f>$J8-'SALES ORDER '!M8</f>
        <v>9.1134615384615394</v>
      </c>
      <c r="Q8" s="23">
        <f>$J8-'SALES ORDER '!N8</f>
        <v>10.113461538461539</v>
      </c>
      <c r="R8" s="23">
        <f t="shared" si="4"/>
        <v>44</v>
      </c>
      <c r="S8" s="24">
        <f>M8+'Arrivi MRP -&gt; DDMRP'!L9-O8</f>
        <v>24</v>
      </c>
      <c r="T8" s="25">
        <f t="shared" si="5"/>
        <v>0.78552545747931479</v>
      </c>
      <c r="U8" s="23">
        <f t="shared" si="6"/>
        <v>12.013461538461534</v>
      </c>
      <c r="V8" s="23">
        <v>13</v>
      </c>
      <c r="W8" s="25">
        <f t="shared" si="7"/>
        <v>0.9241124260355027</v>
      </c>
      <c r="X8" s="23" t="s">
        <v>74</v>
      </c>
      <c r="Y8" s="31">
        <v>30</v>
      </c>
      <c r="Z8" s="23" t="s">
        <v>75</v>
      </c>
    </row>
    <row r="9" spans="1:26" s="34" customFormat="1" x14ac:dyDescent="0.3">
      <c r="A9" s="10">
        <v>84017437</v>
      </c>
      <c r="B9" s="10" t="s">
        <v>18</v>
      </c>
      <c r="C9" s="19">
        <v>1</v>
      </c>
      <c r="D9" s="19">
        <v>30</v>
      </c>
      <c r="E9" s="11">
        <f>AVERAGE('[1]week 40'!M10,'[1]week 41'!M10,'[1]week 42'!M10,'[1]week 43'!M10,'[1]week 44'!M10,'[1]week 45'!M10)</f>
        <v>73.661538461538456</v>
      </c>
      <c r="F9" s="12">
        <f>AVERAGE('[1]week 40'!N10,'[1]week 41'!N10,'[1]week 42'!N10,'[1]week 43'!N10,'[1]week 44'!N10,'[1]week 45'!N10)</f>
        <v>245.53846153846155</v>
      </c>
      <c r="G9" s="13">
        <f>AVERAGE('[1]week 40'!$Q10,'[1]week 41'!$Q10,'[1]week 42'!$Q10,'[1]week 43'!$Q10,'[1]week 44'!$Q10,'[1]week 45'!$Q10)</f>
        <v>128.90769230769232</v>
      </c>
      <c r="H9" s="26">
        <v>10</v>
      </c>
      <c r="I9" s="27">
        <f t="shared" si="0"/>
        <v>64.453846153846158</v>
      </c>
      <c r="J9" s="28">
        <f t="shared" si="3"/>
        <v>128.90769230769232</v>
      </c>
      <c r="K9" s="28">
        <f t="shared" si="1"/>
        <v>374.44615384615383</v>
      </c>
      <c r="L9" s="28">
        <f t="shared" si="2"/>
        <v>448.10769230769228</v>
      </c>
      <c r="M9" s="29">
        <v>241</v>
      </c>
      <c r="N9" s="29">
        <v>208</v>
      </c>
      <c r="O9" s="29">
        <v>56</v>
      </c>
      <c r="P9" s="28">
        <f>$J9-'SALES ORDER '!M9</f>
        <v>72.907692307692315</v>
      </c>
      <c r="Q9" s="28">
        <f>$J9-'SALES ORDER '!N9</f>
        <v>80.907692307692315</v>
      </c>
      <c r="R9" s="28">
        <f t="shared" si="4"/>
        <v>393</v>
      </c>
      <c r="S9" s="29">
        <f>M9+'Arrivi MRP -&gt; DDMRP'!L10-O9</f>
        <v>185</v>
      </c>
      <c r="T9" s="30">
        <f t="shared" si="5"/>
        <v>0.87702132042434866</v>
      </c>
      <c r="U9" s="28"/>
      <c r="V9" s="28"/>
      <c r="W9" s="30"/>
      <c r="X9" s="28"/>
      <c r="Y9" s="38"/>
      <c r="Z9" s="28"/>
    </row>
    <row r="10" spans="1:26" s="34" customFormat="1" x14ac:dyDescent="0.3">
      <c r="A10" s="10">
        <v>84025614</v>
      </c>
      <c r="B10" s="10" t="s">
        <v>19</v>
      </c>
      <c r="C10" s="19">
        <v>1</v>
      </c>
      <c r="D10" s="19">
        <v>30</v>
      </c>
      <c r="E10" s="11">
        <f>AVERAGE('[1]week 40'!M11,'[1]week 41'!M11,'[1]week 42'!M11,'[1]week 43'!M11,'[1]week 44'!M11,'[1]week 45'!M11)</f>
        <v>18.415384615384614</v>
      </c>
      <c r="F10" s="12">
        <f>AVERAGE('[1]week 40'!N11,'[1]week 41'!N11,'[1]week 42'!N11,'[1]week 43'!N11,'[1]week 44'!N11,'[1]week 45'!N11)</f>
        <v>61.384615384615387</v>
      </c>
      <c r="G10" s="13">
        <f>AVERAGE('[1]week 40'!$Q11,'[1]week 41'!$Q11,'[1]week 42'!$Q11,'[1]week 43'!$Q11,'[1]week 44'!$Q11,'[1]week 45'!$Q11)</f>
        <v>32.226923076923079</v>
      </c>
      <c r="H10" s="21">
        <v>10</v>
      </c>
      <c r="I10" s="22">
        <f t="shared" si="0"/>
        <v>16.113461538461539</v>
      </c>
      <c r="J10" s="23">
        <f t="shared" si="3"/>
        <v>32.226923076923079</v>
      </c>
      <c r="K10" s="23">
        <f t="shared" si="1"/>
        <v>93.611538461538458</v>
      </c>
      <c r="L10" s="23">
        <f t="shared" si="2"/>
        <v>112.02692307692307</v>
      </c>
      <c r="M10" s="24">
        <v>33</v>
      </c>
      <c r="N10" s="24">
        <v>66</v>
      </c>
      <c r="O10" s="24">
        <v>14</v>
      </c>
      <c r="P10" s="23">
        <f>$J10-'SALES ORDER '!M10</f>
        <v>18.226923076923079</v>
      </c>
      <c r="Q10" s="23">
        <f>$J10-'SALES ORDER '!N10</f>
        <v>20.226923076923079</v>
      </c>
      <c r="R10" s="23">
        <f t="shared" si="4"/>
        <v>85</v>
      </c>
      <c r="S10" s="24">
        <f>M10+'Arrivi MRP -&gt; DDMRP'!L11-O10</f>
        <v>19</v>
      </c>
      <c r="T10" s="25">
        <f t="shared" si="5"/>
        <v>0.7587461805197927</v>
      </c>
      <c r="U10" s="23">
        <f t="shared" si="6"/>
        <v>27.026923076923069</v>
      </c>
      <c r="V10" s="23">
        <v>28</v>
      </c>
      <c r="W10" s="25">
        <f t="shared" si="7"/>
        <v>0.96524725274725243</v>
      </c>
      <c r="X10" s="23" t="s">
        <v>74</v>
      </c>
      <c r="Y10" s="31">
        <v>30</v>
      </c>
      <c r="Z10" s="23" t="s">
        <v>75</v>
      </c>
    </row>
    <row r="11" spans="1:26" s="34" customFormat="1" x14ac:dyDescent="0.3">
      <c r="A11" s="10">
        <v>84025615</v>
      </c>
      <c r="B11" s="10" t="s">
        <v>20</v>
      </c>
      <c r="C11" s="19">
        <v>1</v>
      </c>
      <c r="D11" s="19">
        <v>30</v>
      </c>
      <c r="E11" s="11">
        <f>AVERAGE('[1]week 40'!M12,'[1]week 41'!M12,'[1]week 42'!M12,'[1]week 43'!M12,'[1]week 44'!M12,'[1]week 45'!M12)</f>
        <v>18.415384615384614</v>
      </c>
      <c r="F11" s="12">
        <f>AVERAGE('[1]week 40'!N12,'[1]week 41'!N12,'[1]week 42'!N12,'[1]week 43'!N12,'[1]week 44'!N12,'[1]week 45'!N12)</f>
        <v>61.384615384615387</v>
      </c>
      <c r="G11" s="13">
        <f>AVERAGE('[1]week 40'!$Q12,'[1]week 41'!$Q12,'[1]week 42'!$Q12,'[1]week 43'!$Q12,'[1]week 44'!$Q12,'[1]week 45'!$Q12)</f>
        <v>32.226923076923079</v>
      </c>
      <c r="H11" s="26">
        <v>10</v>
      </c>
      <c r="I11" s="27">
        <f t="shared" si="0"/>
        <v>16.113461538461539</v>
      </c>
      <c r="J11" s="28">
        <f t="shared" si="3"/>
        <v>32.226923076923079</v>
      </c>
      <c r="K11" s="28">
        <f t="shared" si="1"/>
        <v>93.611538461538458</v>
      </c>
      <c r="L11" s="28">
        <f t="shared" si="2"/>
        <v>112.02692307692307</v>
      </c>
      <c r="M11" s="29">
        <v>38</v>
      </c>
      <c r="N11" s="29">
        <v>75</v>
      </c>
      <c r="O11" s="29">
        <v>14</v>
      </c>
      <c r="P11" s="28">
        <f>$J11-'SALES ORDER '!M11</f>
        <v>18.226923076923079</v>
      </c>
      <c r="Q11" s="28">
        <f>$J11-'SALES ORDER '!N11</f>
        <v>20.226923076923079</v>
      </c>
      <c r="R11" s="28">
        <f t="shared" si="4"/>
        <v>99</v>
      </c>
      <c r="S11" s="29">
        <f>M11+'Arrivi MRP -&gt; DDMRP'!L12-O11</f>
        <v>24</v>
      </c>
      <c r="T11" s="30">
        <f t="shared" si="5"/>
        <v>0.88371613966422913</v>
      </c>
      <c r="U11" s="28"/>
      <c r="V11" s="28"/>
      <c r="W11" s="30"/>
      <c r="X11" s="28"/>
      <c r="Y11" s="38"/>
      <c r="Z11" s="28"/>
    </row>
    <row r="12" spans="1:26" s="34" customFormat="1" x14ac:dyDescent="0.3">
      <c r="A12" s="10">
        <v>84034016</v>
      </c>
      <c r="B12" s="10" t="s">
        <v>21</v>
      </c>
      <c r="C12" s="19">
        <v>1</v>
      </c>
      <c r="D12" s="19">
        <v>30</v>
      </c>
      <c r="E12" s="11">
        <f>AVERAGE('[1]week 40'!M13,'[1]week 41'!M13,'[1]week 42'!M13,'[1]week 43'!M13,'[1]week 44'!M13,'[1]week 45'!M13)</f>
        <v>55.246153846153852</v>
      </c>
      <c r="F12" s="12">
        <f>AVERAGE('[1]week 40'!N13,'[1]week 41'!N13,'[1]week 42'!N13,'[1]week 43'!N13,'[1]week 44'!N13,'[1]week 45'!N13)</f>
        <v>184.15384615384616</v>
      </c>
      <c r="G12" s="13">
        <f>AVERAGE('[1]week 40'!$Q13,'[1]week 41'!$Q13,'[1]week 42'!$Q13,'[1]week 43'!$Q13,'[1]week 44'!$Q13,'[1]week 45'!$Q13)</f>
        <v>96.680769230769215</v>
      </c>
      <c r="H12" s="21">
        <v>10</v>
      </c>
      <c r="I12" s="22">
        <f t="shared" si="0"/>
        <v>48.340384615384608</v>
      </c>
      <c r="J12" s="23">
        <f t="shared" si="3"/>
        <v>96.680769230769215</v>
      </c>
      <c r="K12" s="23">
        <f t="shared" si="1"/>
        <v>280.8346153846154</v>
      </c>
      <c r="L12" s="23">
        <f t="shared" si="2"/>
        <v>336.08076923076925</v>
      </c>
      <c r="M12" s="24">
        <v>181</v>
      </c>
      <c r="N12" s="24">
        <v>120</v>
      </c>
      <c r="O12" s="24">
        <v>42</v>
      </c>
      <c r="P12" s="23">
        <f>$J12-'SALES ORDER '!M12</f>
        <v>54.680769230769215</v>
      </c>
      <c r="Q12" s="23">
        <f>$J12-'SALES ORDER '!N12</f>
        <v>60.680769230769215</v>
      </c>
      <c r="R12" s="23">
        <f t="shared" si="4"/>
        <v>259</v>
      </c>
      <c r="S12" s="24">
        <f>M12+'Arrivi MRP -&gt; DDMRP'!L13-O12</f>
        <v>139</v>
      </c>
      <c r="T12" s="25">
        <f t="shared" si="5"/>
        <v>0.7706480813906913</v>
      </c>
      <c r="U12" s="23">
        <f t="shared" si="6"/>
        <v>77.080769230769249</v>
      </c>
      <c r="V12" s="23">
        <v>78</v>
      </c>
      <c r="W12" s="25">
        <f t="shared" si="7"/>
        <v>0.98821499013806735</v>
      </c>
      <c r="X12" s="23" t="s">
        <v>74</v>
      </c>
      <c r="Y12" s="31">
        <v>30</v>
      </c>
      <c r="Z12" s="23" t="s">
        <v>75</v>
      </c>
    </row>
    <row r="13" spans="1:26" s="34" customFormat="1" x14ac:dyDescent="0.3">
      <c r="A13" s="10">
        <v>84030639</v>
      </c>
      <c r="B13" s="10" t="s">
        <v>22</v>
      </c>
      <c r="C13" s="19">
        <v>1000</v>
      </c>
      <c r="D13" s="19">
        <v>10</v>
      </c>
      <c r="E13" s="11">
        <f>AVERAGE('[1]week 40'!M14,'[1]week 41'!M14,'[1]week 42'!M14,'[1]week 43'!M14,'[1]week 44'!M14,'[1]week 45'!M14)</f>
        <v>16280.574830769232</v>
      </c>
      <c r="F13" s="12">
        <f>AVERAGE('[1]week 40'!N14,'[1]week 41'!N14,'[1]week 42'!N14,'[1]week 43'!N14,'[1]week 44'!N14,'[1]week 45'!N14)</f>
        <v>20350.718538461537</v>
      </c>
      <c r="G13" s="13">
        <f>AVERAGE('[1]week 40'!$Q14,'[1]week 41'!$Q14,'[1]week 42'!$Q14,'[1]week 43'!$Q14,'[1]week 44'!$Q14,'[1]week 45'!$Q14)</f>
        <v>20350.718538461537</v>
      </c>
      <c r="H13" s="26">
        <v>10</v>
      </c>
      <c r="I13" s="27">
        <f t="shared" si="0"/>
        <v>10175.359269230768</v>
      </c>
      <c r="J13" s="28">
        <f t="shared" si="3"/>
        <v>20350.718538461537</v>
      </c>
      <c r="K13" s="28">
        <f t="shared" si="1"/>
        <v>40701.437076923074</v>
      </c>
      <c r="L13" s="28">
        <f t="shared" si="2"/>
        <v>56982.011907692307</v>
      </c>
      <c r="M13" s="29">
        <v>199503.80099999989</v>
      </c>
      <c r="N13" s="29">
        <v>0</v>
      </c>
      <c r="O13" s="29">
        <v>12420</v>
      </c>
      <c r="P13" s="28">
        <f>$J13-'SALES ORDER '!M13</f>
        <v>13809.718538461537</v>
      </c>
      <c r="Q13" s="28">
        <f>$J13-'SALES ORDER '!N13</f>
        <v>4785.7185384615368</v>
      </c>
      <c r="R13" s="28">
        <f t="shared" si="4"/>
        <v>187083.80099999989</v>
      </c>
      <c r="S13" s="29">
        <f>M13+'Arrivi MRP -&gt; DDMRP'!L14-O13</f>
        <v>187083.80099999989</v>
      </c>
      <c r="T13" s="30">
        <f t="shared" si="5"/>
        <v>3.2832080640301933</v>
      </c>
      <c r="U13" s="28"/>
      <c r="V13" s="28"/>
      <c r="W13" s="30"/>
      <c r="X13" s="28"/>
      <c r="Y13" s="29"/>
      <c r="Z13" s="28"/>
    </row>
    <row r="14" spans="1:26" s="34" customFormat="1" x14ac:dyDescent="0.3">
      <c r="A14" s="10">
        <v>84030577</v>
      </c>
      <c r="B14" s="10" t="s">
        <v>23</v>
      </c>
      <c r="C14" s="19">
        <v>1000</v>
      </c>
      <c r="D14" s="19">
        <v>10</v>
      </c>
      <c r="E14" s="11">
        <f>AVERAGE('[1]week 40'!M15,'[1]week 41'!M15,'[1]week 42'!M15,'[1]week 43'!M15,'[1]week 44'!M15,'[1]week 45'!M15)</f>
        <v>11717.991761538464</v>
      </c>
      <c r="F14" s="12">
        <f>AVERAGE('[1]week 40'!N15,'[1]week 41'!N15,'[1]week 42'!N15,'[1]week 43'!N15,'[1]week 44'!N15,'[1]week 45'!N15)</f>
        <v>16739.988230769235</v>
      </c>
      <c r="G14" s="13">
        <f>AVERAGE('[1]week 40'!$Q15,'[1]week 41'!$Q15,'[1]week 42'!$Q15,'[1]week 43'!$Q15,'[1]week 44'!$Q15,'[1]week 45'!$Q15)</f>
        <v>14647.489701923079</v>
      </c>
      <c r="H14" s="26">
        <v>10</v>
      </c>
      <c r="I14" s="27">
        <f t="shared" si="0"/>
        <v>7323.7448509615397</v>
      </c>
      <c r="J14" s="28">
        <f t="shared" si="3"/>
        <v>14647.489701923079</v>
      </c>
      <c r="K14" s="28">
        <f t="shared" si="1"/>
        <v>31387.477932692316</v>
      </c>
      <c r="L14" s="28">
        <f t="shared" si="2"/>
        <v>43105.469694230778</v>
      </c>
      <c r="M14" s="29">
        <v>60170.27199999991</v>
      </c>
      <c r="N14" s="29">
        <v>0</v>
      </c>
      <c r="O14" s="29">
        <v>2200</v>
      </c>
      <c r="P14" s="28">
        <f>$J14-'SALES ORDER '!M14</f>
        <v>1899.4897019230793</v>
      </c>
      <c r="Q14" s="28">
        <f>$J14-'SALES ORDER '!N14</f>
        <v>11459.489701923079</v>
      </c>
      <c r="R14" s="28">
        <f t="shared" si="4"/>
        <v>57970.27199999991</v>
      </c>
      <c r="S14" s="29">
        <f>M14+'Arrivi MRP -&gt; DDMRP'!L15-O14</f>
        <v>57970.27199999991</v>
      </c>
      <c r="T14" s="30">
        <f t="shared" si="5"/>
        <v>1.3448472412251347</v>
      </c>
      <c r="U14" s="28"/>
      <c r="V14" s="28"/>
      <c r="W14" s="30"/>
      <c r="X14" s="28"/>
      <c r="Y14" s="29"/>
      <c r="Z14" s="28"/>
    </row>
    <row r="15" spans="1:26" s="34" customFormat="1" x14ac:dyDescent="0.3">
      <c r="A15" s="10">
        <v>84018658</v>
      </c>
      <c r="B15" s="10" t="s">
        <v>24</v>
      </c>
      <c r="C15" s="20">
        <v>12</v>
      </c>
      <c r="D15" s="19">
        <v>30</v>
      </c>
      <c r="E15" s="11">
        <f>AVERAGE('[1]week 40'!M16,'[1]week 41'!M16,'[1]week 42'!M16,'[1]week 43'!M16,'[1]week 44'!M16,'[1]week 45'!M16)</f>
        <v>85.667050000000003</v>
      </c>
      <c r="F15" s="12">
        <f>AVERAGE('[1]week 40'!N16,'[1]week 41'!N16,'[1]week 42'!N16,'[1]week 43'!N16,'[1]week 44'!N16,'[1]week 45'!N16)</f>
        <v>285.55683333333332</v>
      </c>
      <c r="G15" s="13">
        <f>AVERAGE('[1]week 40'!$Q16,'[1]week 41'!$Q16,'[1]week 42'!$Q16,'[1]week 43'!$Q16,'[1]week 44'!$Q16,'[1]week 45'!$Q16)</f>
        <v>149.9173375</v>
      </c>
      <c r="H15" s="26">
        <v>10</v>
      </c>
      <c r="I15" s="27">
        <f t="shared" si="0"/>
        <v>74.958668750000001</v>
      </c>
      <c r="J15" s="28">
        <f t="shared" si="3"/>
        <v>149.9173375</v>
      </c>
      <c r="K15" s="28">
        <f t="shared" si="1"/>
        <v>435.47417083333335</v>
      </c>
      <c r="L15" s="28">
        <f t="shared" si="2"/>
        <v>521.14122083333336</v>
      </c>
      <c r="M15" s="29">
        <v>729.04499999999905</v>
      </c>
      <c r="N15" s="29">
        <v>0</v>
      </c>
      <c r="O15" s="29">
        <v>31</v>
      </c>
      <c r="P15" s="28">
        <f>$J15-'SALES ORDER '!M15</f>
        <v>87.917337500000002</v>
      </c>
      <c r="Q15" s="28">
        <f>$J15-'SALES ORDER '!N15</f>
        <v>87.917337500000002</v>
      </c>
      <c r="R15" s="28">
        <f t="shared" si="4"/>
        <v>698.04499999999905</v>
      </c>
      <c r="S15" s="29">
        <f>M15+'Arrivi MRP -&gt; DDMRP'!L16-O15</f>
        <v>698.04499999999905</v>
      </c>
      <c r="T15" s="30">
        <f t="shared" si="5"/>
        <v>1.3394545894561687</v>
      </c>
      <c r="U15" s="28"/>
      <c r="V15" s="28"/>
      <c r="W15" s="30"/>
      <c r="X15" s="28"/>
      <c r="Y15" s="29"/>
      <c r="Z15" s="28"/>
    </row>
    <row r="16" spans="1:26" s="34" customFormat="1" x14ac:dyDescent="0.3">
      <c r="A16" s="10">
        <v>84030599</v>
      </c>
      <c r="B16" s="10" t="s">
        <v>25</v>
      </c>
      <c r="C16" s="19">
        <v>7075</v>
      </c>
      <c r="D16" s="19">
        <v>30</v>
      </c>
      <c r="E16" s="11">
        <f>AVERAGE('[1]week 40'!M17,'[1]week 41'!M17,'[1]week 42'!M17,'[1]week 43'!M17,'[1]week 44'!M17,'[1]week 45'!M17)</f>
        <v>7075</v>
      </c>
      <c r="F16" s="12">
        <f>AVERAGE('[1]week 40'!N17,'[1]week 41'!N17,'[1]week 42'!N17,'[1]week 43'!N17,'[1]week 44'!N17,'[1]week 45'!N17)</f>
        <v>4490.186090909091</v>
      </c>
      <c r="G16" s="13">
        <f>AVERAGE('[1]week 40'!$Q17,'[1]week 41'!$Q17,'[1]week 42'!$Q17,'[1]week 43'!$Q17,'[1]week 44'!$Q17,'[1]week 45'!$Q17)</f>
        <v>12381.25</v>
      </c>
      <c r="H16" s="26">
        <v>10</v>
      </c>
      <c r="I16" s="27">
        <f t="shared" si="0"/>
        <v>6190.625</v>
      </c>
      <c r="J16" s="28">
        <f t="shared" si="3"/>
        <v>12381.25</v>
      </c>
      <c r="K16" s="28">
        <f t="shared" si="1"/>
        <v>16871.43609090909</v>
      </c>
      <c r="L16" s="28">
        <f t="shared" si="2"/>
        <v>23946.43609090909</v>
      </c>
      <c r="M16" s="29">
        <v>11862.201999999999</v>
      </c>
      <c r="N16" s="29">
        <v>7075</v>
      </c>
      <c r="O16" s="29">
        <v>146</v>
      </c>
      <c r="P16" s="28">
        <f>$J16-'SALES ORDER '!M16</f>
        <v>11873.25</v>
      </c>
      <c r="Q16" s="28">
        <f>$J16-'SALES ORDER '!N16</f>
        <v>10273.25</v>
      </c>
      <c r="R16" s="28">
        <f t="shared" si="4"/>
        <v>18791.201999999997</v>
      </c>
      <c r="S16" s="29">
        <f>M16+'Arrivi MRP -&gt; DDMRP'!L17-O16</f>
        <v>11716.201999999999</v>
      </c>
      <c r="T16" s="30">
        <f t="shared" si="5"/>
        <v>0.78471810705618106</v>
      </c>
      <c r="U16" s="28"/>
      <c r="V16" s="28"/>
      <c r="W16" s="30"/>
      <c r="X16" s="28"/>
      <c r="Y16" s="29"/>
      <c r="Z16" s="28"/>
    </row>
    <row r="17" spans="1:26" s="34" customFormat="1" x14ac:dyDescent="0.3">
      <c r="A17" s="10">
        <v>84018647</v>
      </c>
      <c r="B17" s="10" t="s">
        <v>26</v>
      </c>
      <c r="C17" s="19">
        <v>12</v>
      </c>
      <c r="D17" s="19">
        <v>30</v>
      </c>
      <c r="E17" s="11">
        <f>AVERAGE('[1]week 40'!M18,'[1]week 41'!M18,'[1]week 42'!M18,'[1]week 43'!M18,'[1]week 44'!M18,'[1]week 45'!M18)</f>
        <v>47.916400000000003</v>
      </c>
      <c r="F17" s="12">
        <f>AVERAGE('[1]week 40'!N18,'[1]week 41'!N18,'[1]week 42'!N18,'[1]week 43'!N18,'[1]week 44'!N18,'[1]week 45'!N18)</f>
        <v>159.72133333333332</v>
      </c>
      <c r="G17" s="13">
        <f>AVERAGE('[1]week 40'!$Q18,'[1]week 41'!$Q18,'[1]week 42'!$Q18,'[1]week 43'!$Q18,'[1]week 44'!$Q18,'[1]week 45'!$Q18)</f>
        <v>83.853700000000003</v>
      </c>
      <c r="H17" s="21">
        <v>10</v>
      </c>
      <c r="I17" s="22">
        <f t="shared" si="0"/>
        <v>41.926850000000002</v>
      </c>
      <c r="J17" s="23">
        <f t="shared" si="3"/>
        <v>83.853700000000003</v>
      </c>
      <c r="K17" s="23">
        <f t="shared" si="1"/>
        <v>243.57503333333332</v>
      </c>
      <c r="L17" s="23">
        <f t="shared" si="2"/>
        <v>291.4914333333333</v>
      </c>
      <c r="M17" s="24">
        <v>187.51999999999902</v>
      </c>
      <c r="N17" s="24">
        <v>84</v>
      </c>
      <c r="O17" s="24">
        <v>17</v>
      </c>
      <c r="P17" s="23">
        <f>$J17-'SALES ORDER '!M17</f>
        <v>48.853700000000003</v>
      </c>
      <c r="Q17" s="23">
        <f>$J17-'SALES ORDER '!N17</f>
        <v>48.853700000000003</v>
      </c>
      <c r="R17" s="23">
        <f t="shared" si="4"/>
        <v>254.51999999999902</v>
      </c>
      <c r="S17" s="24">
        <f>M17+'Arrivi MRP -&gt; DDMRP'!L18-O17</f>
        <v>170.51999999999902</v>
      </c>
      <c r="T17" s="25">
        <f t="shared" si="5"/>
        <v>0.87316459729004858</v>
      </c>
      <c r="U17" s="23">
        <f t="shared" si="6"/>
        <v>36.971433333334289</v>
      </c>
      <c r="V17" s="23">
        <v>48</v>
      </c>
      <c r="W17" s="25">
        <f t="shared" si="7"/>
        <v>0.7702381944444644</v>
      </c>
      <c r="X17" s="23" t="s">
        <v>74</v>
      </c>
      <c r="Y17" s="31">
        <v>30</v>
      </c>
      <c r="Z17" s="23" t="s">
        <v>75</v>
      </c>
    </row>
    <row r="18" spans="1:26" s="34" customFormat="1" x14ac:dyDescent="0.3">
      <c r="A18" s="10">
        <v>84030638</v>
      </c>
      <c r="B18" s="10" t="s">
        <v>27</v>
      </c>
      <c r="C18" s="19">
        <v>377</v>
      </c>
      <c r="D18" s="19">
        <v>30</v>
      </c>
      <c r="E18" s="11">
        <f>AVERAGE('[1]week 40'!M19,'[1]week 41'!M19,'[1]week 42'!M19,'[1]week 43'!M19,'[1]week 44'!M19,'[1]week 45'!M19)</f>
        <v>29923.160699999997</v>
      </c>
      <c r="F18" s="12">
        <f>AVERAGE('[1]week 40'!N19,'[1]week 41'!N19,'[1]week 42'!N19,'[1]week 43'!N19,'[1]week 44'!N19,'[1]week 45'!N19)</f>
        <v>99743.869000000006</v>
      </c>
      <c r="G18" s="13">
        <f>AVERAGE('[1]week 40'!$Q19,'[1]week 41'!$Q19,'[1]week 42'!$Q19,'[1]week 43'!$Q19,'[1]week 44'!$Q19,'[1]week 45'!$Q19)</f>
        <v>52365.531224999992</v>
      </c>
      <c r="H18" s="21">
        <v>10</v>
      </c>
      <c r="I18" s="22">
        <f t="shared" si="0"/>
        <v>26182.765612499996</v>
      </c>
      <c r="J18" s="23">
        <f t="shared" si="3"/>
        <v>52365.531224999992</v>
      </c>
      <c r="K18" s="23">
        <f t="shared" si="1"/>
        <v>152109.40022499999</v>
      </c>
      <c r="L18" s="23">
        <f t="shared" si="2"/>
        <v>182032.560925</v>
      </c>
      <c r="M18" s="24">
        <v>90745.597999999882</v>
      </c>
      <c r="N18" s="24">
        <v>82563</v>
      </c>
      <c r="O18" s="24">
        <v>7806</v>
      </c>
      <c r="P18" s="23">
        <f>$J18-'SALES ORDER '!M18</f>
        <v>34043.531224999992</v>
      </c>
      <c r="Q18" s="23">
        <f>$J18-'SALES ORDER '!N18</f>
        <v>39331.531224999992</v>
      </c>
      <c r="R18" s="23">
        <f t="shared" si="4"/>
        <v>165502.59799999988</v>
      </c>
      <c r="S18" s="24">
        <f>M18+'Arrivi MRP -&gt; DDMRP'!L19-O18</f>
        <v>82939.597999999882</v>
      </c>
      <c r="T18" s="25">
        <f t="shared" si="5"/>
        <v>0.90919227394811697</v>
      </c>
      <c r="U18" s="23">
        <f t="shared" si="6"/>
        <v>16529.962925000116</v>
      </c>
      <c r="V18" s="23">
        <v>16588</v>
      </c>
      <c r="W18" s="25">
        <f t="shared" si="7"/>
        <v>0.99650126145407014</v>
      </c>
      <c r="X18" s="23" t="s">
        <v>74</v>
      </c>
      <c r="Y18" s="31">
        <v>30</v>
      </c>
      <c r="Z18" s="23" t="s">
        <v>75</v>
      </c>
    </row>
    <row r="19" spans="1:26" x14ac:dyDescent="0.3"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22</vt:i4>
      </vt:variant>
    </vt:vector>
  </HeadingPairs>
  <TitlesOfParts>
    <vt:vector size="22" baseType="lpstr">
      <vt:lpstr>Week 31</vt:lpstr>
      <vt:lpstr>Week 32</vt:lpstr>
      <vt:lpstr>week 33</vt:lpstr>
      <vt:lpstr>week 34</vt:lpstr>
      <vt:lpstr>week 35</vt:lpstr>
      <vt:lpstr>week 36</vt:lpstr>
      <vt:lpstr>week 37</vt:lpstr>
      <vt:lpstr>week 38</vt:lpstr>
      <vt:lpstr>week 39</vt:lpstr>
      <vt:lpstr>week 40</vt:lpstr>
      <vt:lpstr>week 41</vt:lpstr>
      <vt:lpstr>week 42</vt:lpstr>
      <vt:lpstr>week 43</vt:lpstr>
      <vt:lpstr>week 44</vt:lpstr>
      <vt:lpstr>week 45</vt:lpstr>
      <vt:lpstr>week 46</vt:lpstr>
      <vt:lpstr>week 47</vt:lpstr>
      <vt:lpstr>week 48</vt:lpstr>
      <vt:lpstr>Arrivi MRP -&gt; DDMRP</vt:lpstr>
      <vt:lpstr>Ordini MRP -&gt; DDMRP</vt:lpstr>
      <vt:lpstr>SALES ORDER </vt:lpstr>
      <vt:lpstr>ON HAND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Gazzera, Thomas</dc:creator>
  <cp:lastModifiedBy>Tommy</cp:lastModifiedBy>
  <dcterms:created xsi:type="dcterms:W3CDTF">2021-12-08T15:15:10Z</dcterms:created>
  <dcterms:modified xsi:type="dcterms:W3CDTF">2022-02-19T14:29:34Z</dcterms:modified>
</cp:coreProperties>
</file>